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ejamento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Lista de Convidados" sheetId="3" state="visible" r:id="rId3"/>
    <sheet xmlns:r="http://schemas.openxmlformats.org/officeDocument/2006/relationships" name="Instruco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AAAA"/>
    <numFmt numFmtId="165" formatCode="&quot;R$&quot; #.##0,00"/>
    <numFmt numFmtId="166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6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DC2626"/>
      <sz val="10"/>
    </font>
    <font>
      <name val="Calibri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66" fontId="0" fillId="5" borderId="1" applyAlignment="1" pivotButton="0" quotePrefix="0" xfId="0">
      <alignment horizontal="center" vertical="center" wrapText="1"/>
    </xf>
    <xf numFmtId="0" fontId="3" fillId="0" borderId="1" pivotButton="0" quotePrefix="0" xfId="0"/>
    <xf numFmtId="165" fontId="3" fillId="0" borderId="1" pivotButton="0" quotePrefix="0" xfId="0"/>
    <xf numFmtId="0" fontId="4" fillId="4" borderId="1" applyAlignment="1" pivotButton="0" quotePrefix="0" xfId="0">
      <alignment horizontal="left" vertical="center" wrapText="1"/>
    </xf>
    <xf numFmtId="165" fontId="3" fillId="4" borderId="1" pivotButton="0" quotePrefix="0" xfId="0"/>
    <xf numFmtId="0" fontId="4" fillId="5" borderId="1" applyAlignment="1" pivotButton="0" quotePrefix="0" xfId="0">
      <alignment horizontal="left" vertical="center" wrapText="1"/>
    </xf>
    <xf numFmtId="165" fontId="3" fillId="5" borderId="1" pivotButton="0" quotePrefix="0" xfId="0"/>
    <xf numFmtId="166" fontId="3" fillId="5" borderId="1" pivotButton="0" quotePrefix="0" xfId="0"/>
    <xf numFmtId="1" fontId="3" fillId="4" borderId="1" pivotButton="0" quotePrefix="0" xfId="0"/>
    <xf numFmtId="1" fontId="3" fillId="5" borderId="1" pivotButton="0" quotePrefix="0" xfId="0"/>
    <xf numFmtId="0" fontId="3" fillId="0" borderId="0" pivotButton="0" quotePrefix="0" xfId="0"/>
    <xf numFmtId="0" fontId="5" fillId="0" borderId="0" pivotButton="0" quotePrefix="0" xfId="0"/>
    <xf numFmtId="0" fontId="2" fillId="6" borderId="0" applyAlignment="1" pivotButton="0" quotePrefix="0" xfId="0">
      <alignment horizontal="center" vertical="center" wrapText="1"/>
    </xf>
    <xf numFmtId="0" fontId="4" fillId="0" borderId="1" pivotButton="0" quotePrefix="0" xfId="0"/>
    <xf numFmtId="0" fontId="0" fillId="3" borderId="1" pivotButton="0" quotePrefix="0" xfId="0"/>
    <xf numFmtId="0" fontId="0" fillId="0" borderId="1" pivotButton="0" quotePrefix="0" xfId="0"/>
    <xf numFmtId="165" fontId="0" fillId="0" borderId="1" pivotButton="0" quotePrefix="0" xfId="0"/>
    <xf numFmtId="0" fontId="2" fillId="2" borderId="0" pivotButton="0" quotePrefix="0" xfId="0"/>
    <xf numFmtId="0" fontId="0" fillId="4" borderId="1" pivotButton="0" quotePrefix="0" xfId="0"/>
    <xf numFmtId="165" fontId="0" fillId="4" borderId="1" pivotButton="0" quotePrefix="0" xfId="0"/>
    <xf numFmtId="0" fontId="0" fillId="5" borderId="1" pivotButton="0" quotePrefix="0" xfId="0"/>
    <xf numFmtId="165" fontId="0" fillId="5" borderId="1" pivotButton="0" quotePrefix="0" xfId="0"/>
    <xf numFmtId="164" fontId="0" fillId="4" borderId="1" pivotButton="0" quotePrefix="0" xfId="0"/>
    <xf numFmtId="164" fontId="0" fillId="5" borderId="1" pivotButton="0" quotePrefix="0" xfId="0"/>
    <xf numFmtId="0" fontId="6" fillId="6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5">
    <dxf>
      <font>
        <name val="Calibri"/>
        <b val="1"/>
        <color rgb="0022C55E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ont>
        <name val="Calibri"/>
        <b val="1"/>
        <color rgb="0022C55E"/>
        <sz val="10"/>
      </font>
    </dxf>
    <dxf>
      <font>
        <name val="Calibri"/>
        <b val="1"/>
        <color rgb="00DC2626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Despesas por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'Resumo'!B23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'Resumo'!$A$24:$A$33</f>
            </numRef>
          </cat>
          <val>
            <numRef>
              <f>'Resumo'!$B$24:$B$33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dos Pagamentos</a:t>
            </a:r>
          </a:p>
        </rich>
      </tx>
    </title>
    <plotArea>
      <pieChart>
        <varyColors val="1"/>
        <ser>
          <idx val="0"/>
          <order val="0"/>
          <tx>
            <strRef>
              <f>'Resumo'!B36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'Resumo'!$A$37:$A$39</f>
            </numRef>
          </cat>
          <val>
            <numRef>
              <f>'Resumo'!$B$37:$B$39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Evolucao dos Pagamentos por Data</a:t>
            </a:r>
          </a:p>
        </rich>
      </tx>
    </title>
    <plotArea>
      <lineChart>
        <grouping val="standard"/>
        <ser>
          <idx val="0"/>
          <order val="0"/>
          <tx>
            <strRef>
              <f>'Resumo'!B42</f>
            </strRef>
          </tx>
          <spPr>
            <a:ln xmlns:a="http://schemas.openxmlformats.org/drawingml/2006/main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'Resumo'!$A$43:$A$52</f>
            </numRef>
          </cat>
          <val>
            <numRef>
              <f>'Resumo'!$B$43:$B$52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Pago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21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3</col>
      <colOff>0</colOff>
      <row>39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2" max="2"/>
    <col width="24" customWidth="1" min="3" max="3"/>
    <col width="16" customWidth="1" min="4" max="4"/>
    <col width="20" customWidth="1" min="5" max="5"/>
    <col width="11" customWidth="1" min="6" max="6"/>
    <col width="16" customWidth="1" min="7" max="7"/>
    <col width="16" customWidth="1" min="8" max="8"/>
    <col width="12" customWidth="1" min="9" max="9"/>
    <col width="17" customWidth="1" min="10" max="10"/>
    <col width="16" customWidth="1" min="11" max="11"/>
    <col width="14" customWidth="1" min="12" max="12"/>
    <col width="11" customWidth="1" min="13" max="13"/>
    <col width="26" customWidth="1" min="14" max="14"/>
    <col width="10" customWidth="1" min="15" max="15"/>
  </cols>
  <sheetData>
    <row r="1" ht="28" customHeight="1">
      <c r="A1" s="1" t="inlineStr">
        <is>
          <t>PLANEJAMENTO DO CASAMENTO - CONTROLE DE FORNECEDORES E ORCAMENTO</t>
        </is>
      </c>
    </row>
    <row r="2"/>
    <row r="3"/>
    <row r="4">
      <c r="A4" s="2" t="inlineStr">
        <is>
          <t>Categoria</t>
        </is>
      </c>
      <c r="B4" s="2" t="inlineStr">
        <is>
          <t>Item / Servico</t>
        </is>
      </c>
      <c r="C4" s="2" t="inlineStr">
        <is>
          <t>Fornecedor</t>
        </is>
      </c>
      <c r="D4" s="2" t="inlineStr">
        <is>
          <t>Cidade</t>
        </is>
      </c>
      <c r="E4" s="2" t="inlineStr">
        <is>
          <t>Data do Evento / Entrega</t>
        </is>
      </c>
      <c r="F4" s="2" t="inlineStr">
        <is>
          <t>Quantidade</t>
        </is>
      </c>
      <c r="G4" s="2" t="inlineStr">
        <is>
          <t>Valor Unitario (R$)</t>
        </is>
      </c>
      <c r="H4" s="2" t="inlineStr">
        <is>
          <t>Valor Total (R$)</t>
        </is>
      </c>
      <c r="I4" s="2" t="inlineStr">
        <is>
          <t>Status</t>
        </is>
      </c>
      <c r="J4" s="2" t="inlineStr">
        <is>
          <t>Forma de Pagamento</t>
        </is>
      </c>
      <c r="K4" s="2" t="inlineStr">
        <is>
          <t>Pago ate agora (R$)</t>
        </is>
      </c>
      <c r="L4" s="2" t="inlineStr">
        <is>
          <t>Saldo (R$)</t>
        </is>
      </c>
      <c r="M4" s="2" t="inlineStr">
        <is>
          <t>Prioridade</t>
        </is>
      </c>
      <c r="N4" s="2" t="inlineStr">
        <is>
          <t>Observacoes</t>
        </is>
      </c>
      <c r="O4" s="2" t="inlineStr">
        <is>
          <t>% Pago</t>
        </is>
      </c>
    </row>
    <row r="5">
      <c r="A5" s="3" t="inlineStr">
        <is>
          <t>Buffet</t>
        </is>
      </c>
      <c r="B5" s="3" t="inlineStr">
        <is>
          <t>Buffet completo (jantar + coquetel)</t>
        </is>
      </c>
      <c r="C5" s="3" t="inlineStr">
        <is>
          <t>Buffet Sabor &amp; Arte</t>
        </is>
      </c>
      <c r="D5" s="3" t="inlineStr">
        <is>
          <t>Sao Paulo</t>
        </is>
      </c>
      <c r="E5" s="4" t="inlineStr">
        <is>
          <t>15/08/2026</t>
        </is>
      </c>
      <c r="F5" s="5" t="n">
        <v>150</v>
      </c>
      <c r="G5" s="6" t="n">
        <v>250</v>
      </c>
      <c r="H5" s="7">
        <f>F5*G5</f>
        <v/>
      </c>
      <c r="I5" s="3">
        <f>IF(L5&lt;=0,"Quitado",IF(K5=0,"Em aberto","Parcial"))</f>
        <v/>
      </c>
      <c r="J5" s="3" t="inlineStr">
        <is>
          <t>PIX</t>
        </is>
      </c>
      <c r="K5" s="6" t="n">
        <v>20000</v>
      </c>
      <c r="L5" s="7">
        <f>H5-K5</f>
        <v/>
      </c>
      <c r="M5" s="3" t="inlineStr">
        <is>
          <t>Alta</t>
        </is>
      </c>
      <c r="N5" s="3" t="inlineStr">
        <is>
          <t>Inclui equipe de garcons</t>
        </is>
      </c>
      <c r="O5" s="8">
        <f>IFERROR(K5/H5,0)</f>
        <v/>
      </c>
    </row>
    <row r="6">
      <c r="A6" s="9" t="inlineStr">
        <is>
          <t>Cerimonial</t>
        </is>
      </c>
      <c r="B6" s="9" t="inlineStr">
        <is>
          <t>Assessoria de cerimonial completo</t>
        </is>
      </c>
      <c r="C6" s="9" t="inlineStr">
        <is>
          <t>Cerimonial Elegance</t>
        </is>
      </c>
      <c r="D6" s="9" t="inlineStr">
        <is>
          <t>Rio de Janeiro</t>
        </is>
      </c>
      <c r="E6" s="10" t="inlineStr">
        <is>
          <t>15/08/2026</t>
        </is>
      </c>
      <c r="F6" s="11" t="n">
        <v>1</v>
      </c>
      <c r="G6" s="6" t="n">
        <v>8000</v>
      </c>
      <c r="H6" s="12">
        <f>F6*G6</f>
        <v/>
      </c>
      <c r="I6" s="9">
        <f>IF(L6&lt;=0,"Quitado",IF(K6=0,"Em aberto","Parcial"))</f>
        <v/>
      </c>
      <c r="J6" s="9" t="inlineStr">
        <is>
          <t>Transferencia</t>
        </is>
      </c>
      <c r="K6" s="6">
        <f>H6</f>
        <v/>
      </c>
      <c r="L6" s="12">
        <f>H6-K6</f>
        <v/>
      </c>
      <c r="M6" s="9" t="inlineStr">
        <is>
          <t>Alta</t>
        </is>
      </c>
      <c r="N6" s="9" t="inlineStr">
        <is>
          <t>Pagamento integral antecipado</t>
        </is>
      </c>
      <c r="O6" s="13">
        <f>IFERROR(K6/H6,0)</f>
        <v/>
      </c>
    </row>
    <row r="7">
      <c r="A7" s="3" t="inlineStr">
        <is>
          <t>Fotografia</t>
        </is>
      </c>
      <c r="B7" s="3" t="inlineStr">
        <is>
          <t>Cobertura fotografica e video</t>
        </is>
      </c>
      <c r="C7" s="3" t="inlineStr">
        <is>
          <t>Studio Imagem</t>
        </is>
      </c>
      <c r="D7" s="3" t="inlineStr">
        <is>
          <t>Campinas</t>
        </is>
      </c>
      <c r="E7" s="4" t="inlineStr">
        <is>
          <t>15/08/2026</t>
        </is>
      </c>
      <c r="F7" s="5" t="n">
        <v>1</v>
      </c>
      <c r="G7" s="6" t="n">
        <v>6500</v>
      </c>
      <c r="H7" s="7">
        <f>F7*G7</f>
        <v/>
      </c>
      <c r="I7" s="3">
        <f>IF(L7&lt;=0,"Quitado",IF(K7=0,"Em aberto","Parcial"))</f>
        <v/>
      </c>
      <c r="J7" s="3" t="inlineStr">
        <is>
          <t>Boleto</t>
        </is>
      </c>
      <c r="K7" s="6" t="n">
        <v>0</v>
      </c>
      <c r="L7" s="7">
        <f>H7-K7</f>
        <v/>
      </c>
      <c r="M7" s="3" t="inlineStr">
        <is>
          <t>Media</t>
        </is>
      </c>
      <c r="N7" s="3" t="inlineStr">
        <is>
          <t>Aguardando 1a parcela</t>
        </is>
      </c>
      <c r="O7" s="8">
        <f>IFERROR(K7/H7,0)</f>
        <v/>
      </c>
    </row>
    <row r="8">
      <c r="A8" s="9" t="inlineStr">
        <is>
          <t>Decoracao</t>
        </is>
      </c>
      <c r="B8" s="9" t="inlineStr">
        <is>
          <t>Decoracao de salao e mesa dos noivos</t>
        </is>
      </c>
      <c r="C8" s="9" t="inlineStr">
        <is>
          <t>Decor Sonhos</t>
        </is>
      </c>
      <c r="D8" s="9" t="inlineStr">
        <is>
          <t>Curitiba</t>
        </is>
      </c>
      <c r="E8" s="10" t="inlineStr">
        <is>
          <t>15/08/2026</t>
        </is>
      </c>
      <c r="F8" s="11" t="n">
        <v>1</v>
      </c>
      <c r="G8" s="6" t="n">
        <v>12000</v>
      </c>
      <c r="H8" s="12">
        <f>F8*G8</f>
        <v/>
      </c>
      <c r="I8" s="9">
        <f>IF(L8&lt;=0,"Quitado",IF(K8=0,"Em aberto","Parcial"))</f>
        <v/>
      </c>
      <c r="J8" s="9" t="inlineStr">
        <is>
          <t>Cartao</t>
        </is>
      </c>
      <c r="K8" s="6" t="n">
        <v>6000</v>
      </c>
      <c r="L8" s="12">
        <f>H8-K8</f>
        <v/>
      </c>
      <c r="M8" s="9" t="inlineStr">
        <is>
          <t>Alta</t>
        </is>
      </c>
      <c r="N8" s="9" t="inlineStr">
        <is>
          <t>Pagamento parcelado em 3x</t>
        </is>
      </c>
      <c r="O8" s="13">
        <f>IFERROR(K8/H8,0)</f>
        <v/>
      </c>
    </row>
    <row r="9">
      <c r="A9" s="3" t="inlineStr">
        <is>
          <t>Vestido</t>
        </is>
      </c>
      <c r="B9" s="3" t="inlineStr">
        <is>
          <t>Vestido de noiva sob medida</t>
        </is>
      </c>
      <c r="C9" s="3" t="inlineStr">
        <is>
          <t>Atelie Noiva Feliz</t>
        </is>
      </c>
      <c r="D9" s="3" t="inlineStr">
        <is>
          <t>Sao Paulo</t>
        </is>
      </c>
      <c r="E9" s="4" t="inlineStr">
        <is>
          <t>10/07/2026</t>
        </is>
      </c>
      <c r="F9" s="5" t="n">
        <v>1</v>
      </c>
      <c r="G9" s="6" t="n">
        <v>9000</v>
      </c>
      <c r="H9" s="7">
        <f>F9*G9</f>
        <v/>
      </c>
      <c r="I9" s="3">
        <f>IF(L9&lt;=0,"Quitado",IF(K9=0,"Em aberto","Parcial"))</f>
        <v/>
      </c>
      <c r="J9" s="3" t="inlineStr">
        <is>
          <t>PIX</t>
        </is>
      </c>
      <c r="K9" s="6">
        <f>H9</f>
        <v/>
      </c>
      <c r="L9" s="7">
        <f>H9-K9</f>
        <v/>
      </c>
      <c r="M9" s="3" t="inlineStr">
        <is>
          <t>Alta</t>
        </is>
      </c>
      <c r="N9" s="3" t="inlineStr">
        <is>
          <t>Ultimo ajuste marcado</t>
        </is>
      </c>
      <c r="O9" s="8">
        <f>IFERROR(K9/H9,0)</f>
        <v/>
      </c>
    </row>
    <row r="10">
      <c r="A10" s="9" t="inlineStr">
        <is>
          <t>Traje do Noivo</t>
        </is>
      </c>
      <c r="B10" s="9" t="inlineStr">
        <is>
          <t>Traje completo do noivo</t>
        </is>
      </c>
      <c r="C10" s="9" t="inlineStr">
        <is>
          <t>Alfaiataria Real</t>
        </is>
      </c>
      <c r="D10" s="9" t="inlineStr">
        <is>
          <t>Porto Alegre</t>
        </is>
      </c>
      <c r="E10" s="10" t="inlineStr">
        <is>
          <t>10/07/2026</t>
        </is>
      </c>
      <c r="F10" s="11" t="n">
        <v>1</v>
      </c>
      <c r="G10" s="6" t="n">
        <v>3200</v>
      </c>
      <c r="H10" s="12">
        <f>F10*G10</f>
        <v/>
      </c>
      <c r="I10" s="9">
        <f>IF(L10&lt;=0,"Quitado",IF(K10=0,"Em aberto","Parcial"))</f>
        <v/>
      </c>
      <c r="J10" s="9" t="inlineStr">
        <is>
          <t>Cartao</t>
        </is>
      </c>
      <c r="K10" s="6">
        <f>H10</f>
        <v/>
      </c>
      <c r="L10" s="12">
        <f>H10-K10</f>
        <v/>
      </c>
      <c r="M10" s="9" t="inlineStr">
        <is>
          <t>Media</t>
        </is>
      </c>
      <c r="N10" s="9" t="inlineStr">
        <is>
          <t>Retirada agendada</t>
        </is>
      </c>
      <c r="O10" s="13">
        <f>IFERROR(K10/H10,0)</f>
        <v/>
      </c>
    </row>
    <row r="11">
      <c r="A11" s="3" t="inlineStr">
        <is>
          <t>Aliancas</t>
        </is>
      </c>
      <c r="B11" s="3" t="inlineStr">
        <is>
          <t>Par de aliancas em ouro 18k</t>
        </is>
      </c>
      <c r="C11" s="3" t="inlineStr">
        <is>
          <t>Joalheria Ouro Puro</t>
        </is>
      </c>
      <c r="D11" s="3" t="inlineStr">
        <is>
          <t>Belo Horizonte</t>
        </is>
      </c>
      <c r="E11" s="4" t="inlineStr">
        <is>
          <t>05/06/2026</t>
        </is>
      </c>
      <c r="F11" s="5" t="n">
        <v>2</v>
      </c>
      <c r="G11" s="6" t="n">
        <v>1800</v>
      </c>
      <c r="H11" s="7">
        <f>F11*G11</f>
        <v/>
      </c>
      <c r="I11" s="3">
        <f>IF(L11&lt;=0,"Quitado",IF(K11=0,"Em aberto","Parcial"))</f>
        <v/>
      </c>
      <c r="J11" s="3" t="inlineStr">
        <is>
          <t>PIX</t>
        </is>
      </c>
      <c r="K11" s="6">
        <f>H11</f>
        <v/>
      </c>
      <c r="L11" s="7">
        <f>H11-K11</f>
        <v/>
      </c>
      <c r="M11" s="3" t="inlineStr">
        <is>
          <t>Alta</t>
        </is>
      </c>
      <c r="N11" s="3" t="inlineStr">
        <is>
          <t>Gravacao inclusa</t>
        </is>
      </c>
      <c r="O11" s="8">
        <f>IFERROR(K11/H11,0)</f>
        <v/>
      </c>
    </row>
    <row r="12">
      <c r="A12" s="9" t="inlineStr">
        <is>
          <t>Musica</t>
        </is>
      </c>
      <c r="B12" s="9" t="inlineStr">
        <is>
          <t>Banda para cerimonia e festa</t>
        </is>
      </c>
      <c r="C12" s="9" t="inlineStr">
        <is>
          <t>Banda Harmonia</t>
        </is>
      </c>
      <c r="D12" s="9" t="inlineStr">
        <is>
          <t>Sao Paulo</t>
        </is>
      </c>
      <c r="E12" s="10" t="inlineStr">
        <is>
          <t>15/08/2026</t>
        </is>
      </c>
      <c r="F12" s="11" t="n">
        <v>1</v>
      </c>
      <c r="G12" s="6" t="n">
        <v>7000</v>
      </c>
      <c r="H12" s="12">
        <f>F12*G12</f>
        <v/>
      </c>
      <c r="I12" s="9">
        <f>IF(L12&lt;=0,"Quitado",IF(K12=0,"Em aberto","Parcial"))</f>
        <v/>
      </c>
      <c r="J12" s="9" t="inlineStr">
        <is>
          <t>Transferencia</t>
        </is>
      </c>
      <c r="K12" s="6" t="n">
        <v>0</v>
      </c>
      <c r="L12" s="12">
        <f>H12-K12</f>
        <v/>
      </c>
      <c r="M12" s="9" t="inlineStr">
        <is>
          <t>Media</t>
        </is>
      </c>
      <c r="N12" s="9" t="inlineStr">
        <is>
          <t>Contrato em analise</t>
        </is>
      </c>
      <c r="O12" s="13">
        <f>IFERROR(K12/H12,0)</f>
        <v/>
      </c>
    </row>
    <row r="13">
      <c r="A13" s="3" t="inlineStr">
        <is>
          <t>Doces</t>
        </is>
      </c>
      <c r="B13" s="3" t="inlineStr">
        <is>
          <t>Mesa de doces e bem-casados</t>
        </is>
      </c>
      <c r="C13" s="3" t="inlineStr">
        <is>
          <t>Doceria Doce Sabor</t>
        </is>
      </c>
      <c r="D13" s="3" t="inlineStr">
        <is>
          <t>Campinas</t>
        </is>
      </c>
      <c r="E13" s="4" t="inlineStr">
        <is>
          <t>15/08/2026</t>
        </is>
      </c>
      <c r="F13" s="5" t="n">
        <v>300</v>
      </c>
      <c r="G13" s="6" t="n">
        <v>12</v>
      </c>
      <c r="H13" s="7">
        <f>F13*G13</f>
        <v/>
      </c>
      <c r="I13" s="3">
        <f>IF(L13&lt;=0,"Quitado",IF(K13=0,"Em aberto","Parcial"))</f>
        <v/>
      </c>
      <c r="J13" s="3" t="inlineStr">
        <is>
          <t>Boleto</t>
        </is>
      </c>
      <c r="K13" s="6" t="n">
        <v>1500</v>
      </c>
      <c r="L13" s="7">
        <f>H13-K13</f>
        <v/>
      </c>
      <c r="M13" s="3" t="inlineStr">
        <is>
          <t>Baixa</t>
        </is>
      </c>
      <c r="N13" s="3" t="inlineStr">
        <is>
          <t>Degustacao realizada</t>
        </is>
      </c>
      <c r="O13" s="8">
        <f>IFERROR(K13/H13,0)</f>
        <v/>
      </c>
    </row>
    <row r="14">
      <c r="A14" s="9" t="inlineStr">
        <is>
          <t>Convite</t>
        </is>
      </c>
      <c r="B14" s="9" t="inlineStr">
        <is>
          <t>Convites impressos e digitais</t>
        </is>
      </c>
      <c r="C14" s="9" t="inlineStr">
        <is>
          <t>Grafica Convite Perfeito</t>
        </is>
      </c>
      <c r="D14" s="9" t="inlineStr">
        <is>
          <t>Curitiba</t>
        </is>
      </c>
      <c r="E14" s="10" t="inlineStr">
        <is>
          <t>01/05/2026</t>
        </is>
      </c>
      <c r="F14" s="11" t="n">
        <v>200</v>
      </c>
      <c r="G14" s="6" t="n">
        <v>15</v>
      </c>
      <c r="H14" s="12">
        <f>F14*G14</f>
        <v/>
      </c>
      <c r="I14" s="9">
        <f>IF(L14&lt;=0,"Quitado",IF(K14=0,"Em aberto","Parcial"))</f>
        <v/>
      </c>
      <c r="J14" s="9" t="inlineStr">
        <is>
          <t>PIX</t>
        </is>
      </c>
      <c r="K14" s="6">
        <f>H14</f>
        <v/>
      </c>
      <c r="L14" s="12">
        <f>H14-K14</f>
        <v/>
      </c>
      <c r="M14" s="9" t="inlineStr">
        <is>
          <t>Baixa</t>
        </is>
      </c>
      <c r="N14" s="9" t="inlineStr">
        <is>
          <t>Entrega ja concluida</t>
        </is>
      </c>
      <c r="O14" s="13">
        <f>IFERROR(K14/H14,0)</f>
        <v/>
      </c>
    </row>
    <row r="15"/>
    <row r="16">
      <c r="B16" s="14" t="inlineStr">
        <is>
          <t>TOTAIS GERAIS</t>
        </is>
      </c>
      <c r="H16" s="15">
        <f>SUM(H5:H14)</f>
        <v/>
      </c>
      <c r="K16" s="15">
        <f>SUM(K5:K14)</f>
        <v/>
      </c>
      <c r="L16" s="15">
        <f>SUM(L5:L14)</f>
        <v/>
      </c>
    </row>
  </sheetData>
  <mergeCells count="1">
    <mergeCell ref="A1:O1"/>
  </mergeCells>
  <conditionalFormatting sqref="I5:I14">
    <cfRule type="expression" priority="1" dxfId="0" stopIfTrue="1">
      <formula>I5="Quitado"</formula>
    </cfRule>
    <cfRule type="expression" priority="2" dxfId="1" stopIfTrue="1">
      <formula>I5="Em aberto"</formula>
    </cfRule>
    <cfRule type="expression" priority="3" dxfId="2" stopIfTrue="1">
      <formula>I5="Parcial"</formula>
    </cfRule>
  </conditionalFormatting>
  <dataValidations count="2">
    <dataValidation sqref="M5:M14" showErrorMessage="1" showInputMessage="1" allowBlank="1" type="list">
      <formula1>"Alta,Media,Baixa"</formula1>
    </dataValidation>
    <dataValidation sqref="J5:J14" showErrorMessage="1" showInputMessage="1" allowBlank="1" type="list">
      <formula1>"PIX,Boleto,Cartao,Transferencia"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2"/>
  <sheetViews>
    <sheetView workbookViewId="0">
      <selection activeCell="A1" sqref="A1"/>
    </sheetView>
  </sheetViews>
  <sheetFormatPr baseColWidth="8" defaultRowHeight="15"/>
  <cols>
    <col width="34" customWidth="1" min="1" max="1"/>
    <col width="22" customWidth="1" min="2" max="2"/>
  </cols>
  <sheetData>
    <row r="1" ht="28" customHeight="1">
      <c r="A1" s="1" t="inlineStr">
        <is>
          <t>RESUMO FINANCEIRO E OPERACIONAL DO CASAMENTO</t>
        </is>
      </c>
    </row>
    <row r="2"/>
    <row r="3">
      <c r="A3" s="2" t="inlineStr">
        <is>
          <t>Indicador</t>
        </is>
      </c>
      <c r="B3" s="2" t="inlineStr">
        <is>
          <t>Valor</t>
        </is>
      </c>
    </row>
    <row r="4">
      <c r="A4" s="16" t="inlineStr">
        <is>
          <t>Orcamento total previsto (contratado)</t>
        </is>
      </c>
      <c r="B4" s="17">
        <f>SUM(Planejamento!H5:H14)</f>
        <v/>
      </c>
    </row>
    <row r="5">
      <c r="A5" s="18" t="inlineStr">
        <is>
          <t>Total pago ate agora</t>
        </is>
      </c>
      <c r="B5" s="19">
        <f>SUM(Planejamento!K5:K14)</f>
        <v/>
      </c>
    </row>
    <row r="6">
      <c r="A6" s="16" t="inlineStr">
        <is>
          <t>Saldo pendente</t>
        </is>
      </c>
      <c r="B6" s="17">
        <f>SUM(Planejamento!L5:L14)</f>
        <v/>
      </c>
    </row>
    <row r="7">
      <c r="A7" s="18" t="inlineStr">
        <is>
          <t>Percentual executado</t>
        </is>
      </c>
      <c r="B7" s="20">
        <f>IFERROR(B5/B4,0)</f>
        <v/>
      </c>
    </row>
    <row r="8">
      <c r="A8" s="16" t="inlineStr">
        <is>
          <t>Numero de itens quitados</t>
        </is>
      </c>
      <c r="B8" s="21">
        <f>COUNTIF(Planejamento!I5:I14,"Quitado")</f>
        <v/>
      </c>
    </row>
    <row r="9">
      <c r="A9" s="18" t="inlineStr">
        <is>
          <t>Numero de itens em aberto</t>
        </is>
      </c>
      <c r="B9" s="22">
        <f>COUNTIF(Planejamento!I5:I14,"Em aberto")</f>
        <v/>
      </c>
    </row>
    <row r="10">
      <c r="A10" s="16" t="inlineStr">
        <is>
          <t>Maior despesa unica</t>
        </is>
      </c>
      <c r="B10" s="17">
        <f>MAX(Planejamento!H5:H14)</f>
        <v/>
      </c>
    </row>
    <row r="11">
      <c r="A11" s="18" t="inlineStr">
        <is>
          <t>Media de valor por categoria</t>
        </is>
      </c>
      <c r="B11" s="19">
        <f>AVERAGE(Planejamento!H5:H14)</f>
        <v/>
      </c>
    </row>
    <row r="12"/>
    <row r="13">
      <c r="A13" s="23" t="inlineStr">
        <is>
          <t>Situacao do orcamento:</t>
        </is>
      </c>
      <c r="B13" s="24">
        <f>IF(B6&gt;0,"Atencao: ha pendencias","Orcamento em dia")</f>
        <v/>
      </c>
    </row>
    <row r="14"/>
    <row r="15"/>
    <row r="16">
      <c r="A16" s="25" t="inlineStr">
        <is>
          <t>CONSULTA DE ITEM</t>
        </is>
      </c>
    </row>
    <row r="17">
      <c r="A17" s="26" t="inlineStr">
        <is>
          <t>Item / Servico (digite):</t>
        </is>
      </c>
      <c r="B17" s="27" t="inlineStr">
        <is>
          <t>Buffet completo (jantar + coquetel)</t>
        </is>
      </c>
    </row>
    <row r="18">
      <c r="A18" s="26" t="inlineStr">
        <is>
          <t>Fornecedor:</t>
        </is>
      </c>
      <c r="B18" s="28">
        <f>IFERROR(VLOOKUP(B17,Planejamento!B5:N14,2,FALSE),"Nao encontrado")</f>
        <v/>
      </c>
    </row>
    <row r="19">
      <c r="A19" s="26" t="inlineStr">
        <is>
          <t>Valor Total (R$):</t>
        </is>
      </c>
      <c r="B19" s="29">
        <f>IFERROR(VLOOKUP(B17,Planejamento!B5:N14,7,FALSE),0)</f>
        <v/>
      </c>
    </row>
    <row r="20">
      <c r="A20" s="26" t="inlineStr">
        <is>
          <t>Status:</t>
        </is>
      </c>
      <c r="B20" s="28">
        <f>IFERROR(VLOOKUP(B17,Planejamento!B5:N14,8,FALSE),"-")</f>
        <v/>
      </c>
    </row>
    <row r="21"/>
    <row r="22"/>
    <row r="23">
      <c r="A23" s="30" t="inlineStr">
        <is>
          <t>Categoria</t>
        </is>
      </c>
      <c r="B23" s="30" t="inlineStr">
        <is>
          <t>Valor Total (R$)</t>
        </is>
      </c>
    </row>
    <row r="24">
      <c r="A24" s="31" t="inlineStr">
        <is>
          <t>Buffet</t>
        </is>
      </c>
      <c r="B24" s="32">
        <f>SUMIF(Planejamento!A$5:A$14,A24,Planejamento!H$5:H$14)</f>
        <v/>
      </c>
    </row>
    <row r="25">
      <c r="A25" s="33" t="inlineStr">
        <is>
          <t>Cerimonial</t>
        </is>
      </c>
      <c r="B25" s="34">
        <f>SUMIF(Planejamento!A$5:A$14,A25,Planejamento!H$5:H$14)</f>
        <v/>
      </c>
    </row>
    <row r="26">
      <c r="A26" s="31" t="inlineStr">
        <is>
          <t>Fotografia</t>
        </is>
      </c>
      <c r="B26" s="32">
        <f>SUMIF(Planejamento!A$5:A$14,A26,Planejamento!H$5:H$14)</f>
        <v/>
      </c>
    </row>
    <row r="27">
      <c r="A27" s="33" t="inlineStr">
        <is>
          <t>Decoracao</t>
        </is>
      </c>
      <c r="B27" s="34">
        <f>SUMIF(Planejamento!A$5:A$14,A27,Planejamento!H$5:H$14)</f>
        <v/>
      </c>
    </row>
    <row r="28">
      <c r="A28" s="31" t="inlineStr">
        <is>
          <t>Vestido</t>
        </is>
      </c>
      <c r="B28" s="32">
        <f>SUMIF(Planejamento!A$5:A$14,A28,Planejamento!H$5:H$14)</f>
        <v/>
      </c>
    </row>
    <row r="29">
      <c r="A29" s="33" t="inlineStr">
        <is>
          <t>Traje do Noivo</t>
        </is>
      </c>
      <c r="B29" s="34">
        <f>SUMIF(Planejamento!A$5:A$14,A29,Planejamento!H$5:H$14)</f>
        <v/>
      </c>
    </row>
    <row r="30">
      <c r="A30" s="31" t="inlineStr">
        <is>
          <t>Aliancas</t>
        </is>
      </c>
      <c r="B30" s="32">
        <f>SUMIF(Planejamento!A$5:A$14,A30,Planejamento!H$5:H$14)</f>
        <v/>
      </c>
    </row>
    <row r="31">
      <c r="A31" s="33" t="inlineStr">
        <is>
          <t>Musica</t>
        </is>
      </c>
      <c r="B31" s="34">
        <f>SUMIF(Planejamento!A$5:A$14,A31,Planejamento!H$5:H$14)</f>
        <v/>
      </c>
    </row>
    <row r="32">
      <c r="A32" s="31" t="inlineStr">
        <is>
          <t>Doces</t>
        </is>
      </c>
      <c r="B32" s="32">
        <f>SUMIF(Planejamento!A$5:A$14,A32,Planejamento!H$5:H$14)</f>
        <v/>
      </c>
    </row>
    <row r="33">
      <c r="A33" s="33" t="inlineStr">
        <is>
          <t>Convite</t>
        </is>
      </c>
      <c r="B33" s="34">
        <f>SUMIF(Planejamento!A$5:A$14,A33,Planejamento!H$5:H$14)</f>
        <v/>
      </c>
    </row>
    <row r="34"/>
    <row r="35"/>
    <row r="36">
      <c r="A36" s="30" t="inlineStr">
        <is>
          <t>Status</t>
        </is>
      </c>
      <c r="B36" s="30" t="inlineStr">
        <is>
          <t>Quantidade</t>
        </is>
      </c>
    </row>
    <row r="37">
      <c r="A37" s="31" t="inlineStr">
        <is>
          <t>Quitado</t>
        </is>
      </c>
      <c r="B37" s="31">
        <f>COUNTIF(Planejamento!I$5:I$14,A37)</f>
        <v/>
      </c>
    </row>
    <row r="38">
      <c r="A38" s="33" t="inlineStr">
        <is>
          <t>Em aberto</t>
        </is>
      </c>
      <c r="B38" s="33">
        <f>COUNTIF(Planejamento!I$5:I$14,A38)</f>
        <v/>
      </c>
    </row>
    <row r="39">
      <c r="A39" s="31" t="inlineStr">
        <is>
          <t>Parcial</t>
        </is>
      </c>
      <c r="B39" s="31">
        <f>COUNTIF(Planejamento!I$5:I$14,A39)</f>
        <v/>
      </c>
    </row>
    <row r="40"/>
    <row r="41"/>
    <row r="42">
      <c r="A42" s="30" t="inlineStr">
        <is>
          <t>Data</t>
        </is>
      </c>
      <c r="B42" s="30" t="inlineStr">
        <is>
          <t>Pago (R$)</t>
        </is>
      </c>
    </row>
    <row r="43">
      <c r="A43" s="35">
        <f>Planejamento!E14</f>
        <v/>
      </c>
      <c r="B43" s="32">
        <f>Planejamento!K14</f>
        <v/>
      </c>
    </row>
    <row r="44">
      <c r="A44" s="36">
        <f>Planejamento!E11</f>
        <v/>
      </c>
      <c r="B44" s="34">
        <f>Planejamento!K11</f>
        <v/>
      </c>
    </row>
    <row r="45">
      <c r="A45" s="35">
        <f>Planejamento!E9</f>
        <v/>
      </c>
      <c r="B45" s="32">
        <f>Planejamento!K9</f>
        <v/>
      </c>
    </row>
    <row r="46">
      <c r="A46" s="36">
        <f>Planejamento!E10</f>
        <v/>
      </c>
      <c r="B46" s="34">
        <f>Planejamento!K10</f>
        <v/>
      </c>
    </row>
    <row r="47">
      <c r="A47" s="35">
        <f>Planejamento!E5</f>
        <v/>
      </c>
      <c r="B47" s="32">
        <f>Planejamento!K5</f>
        <v/>
      </c>
    </row>
    <row r="48">
      <c r="A48" s="36">
        <f>Planejamento!E6</f>
        <v/>
      </c>
      <c r="B48" s="34">
        <f>Planejamento!K6</f>
        <v/>
      </c>
    </row>
    <row r="49">
      <c r="A49" s="35">
        <f>Planejamento!E7</f>
        <v/>
      </c>
      <c r="B49" s="32">
        <f>Planejamento!K7</f>
        <v/>
      </c>
    </row>
    <row r="50">
      <c r="A50" s="36">
        <f>Planejamento!E8</f>
        <v/>
      </c>
      <c r="B50" s="34">
        <f>Planejamento!K8</f>
        <v/>
      </c>
    </row>
    <row r="51">
      <c r="A51" s="35">
        <f>Planejamento!E12</f>
        <v/>
      </c>
      <c r="B51" s="32">
        <f>Planejamento!K12</f>
        <v/>
      </c>
    </row>
    <row r="52">
      <c r="A52" s="36">
        <f>Planejamento!E13</f>
        <v/>
      </c>
      <c r="B52" s="34">
        <f>Planejamento!K13</f>
        <v/>
      </c>
    </row>
  </sheetData>
  <mergeCells count="2">
    <mergeCell ref="A1:F1"/>
    <mergeCell ref="A16:B16"/>
  </mergeCells>
  <conditionalFormatting sqref="B13">
    <cfRule type="expression" priority="1" dxfId="3" stopIfTrue="1">
      <formula>B13="Orcamento em dia"</formula>
    </cfRule>
    <cfRule type="expression" priority="2" dxfId="4">
      <formula>TRUE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2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16" customWidth="1" min="3" max="3"/>
    <col width="17" customWidth="1" min="4" max="4"/>
    <col width="26" customWidth="1" min="5" max="5"/>
    <col width="13" customWidth="1" min="6" max="6"/>
    <col width="14" customWidth="1" min="7" max="7"/>
    <col width="18" customWidth="1" min="8" max="8"/>
    <col width="12" customWidth="1" min="9" max="9"/>
    <col width="13" customWidth="1" min="10" max="10"/>
    <col width="22" customWidth="1" min="11" max="11"/>
  </cols>
  <sheetData>
    <row r="1" ht="28" customHeight="1">
      <c r="A1" s="1" t="inlineStr">
        <is>
          <t>LISTA DE CONVIDADOS DO CASAMENTO</t>
        </is>
      </c>
    </row>
    <row r="2"/>
    <row r="3">
      <c r="A3" s="2" t="inlineStr">
        <is>
          <t>Nome do Convidado</t>
        </is>
      </c>
      <c r="B3" s="2" t="inlineStr">
        <is>
          <t>Parentesco / Grupo</t>
        </is>
      </c>
      <c r="C3" s="2" t="inlineStr">
        <is>
          <t>Cidade</t>
        </is>
      </c>
      <c r="D3" s="2" t="inlineStr">
        <is>
          <t>Telefone</t>
        </is>
      </c>
      <c r="E3" s="2" t="inlineStr">
        <is>
          <t>E-mail</t>
        </is>
      </c>
      <c r="F3" s="2" t="inlineStr">
        <is>
          <t>Confirmado?</t>
        </is>
      </c>
      <c r="G3" s="2" t="inlineStr">
        <is>
          <t>Numero de Acompanhantes</t>
        </is>
      </c>
      <c r="H3" s="2" t="inlineStr">
        <is>
          <t>Restricoes Alimentares</t>
        </is>
      </c>
      <c r="I3" s="2" t="inlineStr">
        <is>
          <t>Mesa / Grupo</t>
        </is>
      </c>
      <c r="J3" s="2" t="inlineStr">
        <is>
          <t>Presenteou?</t>
        </is>
      </c>
      <c r="K3" s="2" t="inlineStr">
        <is>
          <t>Observacoes</t>
        </is>
      </c>
    </row>
    <row r="4">
      <c r="A4" s="3" t="inlineStr">
        <is>
          <t>Joao Silva</t>
        </is>
      </c>
      <c r="B4" s="3" t="inlineStr">
        <is>
          <t>Familia do Noivo</t>
        </is>
      </c>
      <c r="C4" s="3" t="inlineStr">
        <is>
          <t>Sao Paulo</t>
        </is>
      </c>
      <c r="D4" s="5" t="inlineStr">
        <is>
          <t>(11) 98765-4321</t>
        </is>
      </c>
      <c r="E4" s="3" t="inlineStr">
        <is>
          <t>joao.silva@email.com</t>
        </is>
      </c>
      <c r="F4" s="5" t="inlineStr">
        <is>
          <t>Sim</t>
        </is>
      </c>
      <c r="G4" s="5" t="n">
        <v>1</v>
      </c>
      <c r="H4" s="3" t="inlineStr">
        <is>
          <t>Nenhuma</t>
        </is>
      </c>
      <c r="I4" s="5" t="inlineStr">
        <is>
          <t>Mesa 1</t>
        </is>
      </c>
      <c r="J4" s="5" t="inlineStr">
        <is>
          <t>Sim</t>
        </is>
      </c>
      <c r="K4" s="3" t="inlineStr">
        <is>
          <t>Padrinho</t>
        </is>
      </c>
    </row>
    <row r="5">
      <c r="A5" s="9" t="inlineStr">
        <is>
          <t>Maria Oliveira</t>
        </is>
      </c>
      <c r="B5" s="9" t="inlineStr">
        <is>
          <t>Familia da Noiva</t>
        </is>
      </c>
      <c r="C5" s="9" t="inlineStr">
        <is>
          <t>Rio de Janeiro</t>
        </is>
      </c>
      <c r="D5" s="11" t="inlineStr">
        <is>
          <t>(21) 97654-3210</t>
        </is>
      </c>
      <c r="E5" s="9" t="inlineStr">
        <is>
          <t>maria.oliveira@email.com</t>
        </is>
      </c>
      <c r="F5" s="11" t="inlineStr">
        <is>
          <t>Sim</t>
        </is>
      </c>
      <c r="G5" s="11" t="n">
        <v>2</v>
      </c>
      <c r="H5" s="9" t="inlineStr">
        <is>
          <t>Sem gluten</t>
        </is>
      </c>
      <c r="I5" s="11" t="inlineStr">
        <is>
          <t>Mesa 2</t>
        </is>
      </c>
      <c r="J5" s="11" t="inlineStr">
        <is>
          <t>Sim</t>
        </is>
      </c>
      <c r="K5" s="9" t="inlineStr">
        <is>
          <t>Madrinha</t>
        </is>
      </c>
    </row>
    <row r="6">
      <c r="A6" s="3" t="inlineStr">
        <is>
          <t>Pedro Santos</t>
        </is>
      </c>
      <c r="B6" s="3" t="inlineStr">
        <is>
          <t>Amigos do Noivo</t>
        </is>
      </c>
      <c r="C6" s="3" t="inlineStr">
        <is>
          <t>Belo Horizonte</t>
        </is>
      </c>
      <c r="D6" s="5" t="inlineStr">
        <is>
          <t>(31) 96543-2109</t>
        </is>
      </c>
      <c r="E6" s="3" t="inlineStr">
        <is>
          <t>pedro.santos@email.com</t>
        </is>
      </c>
      <c r="F6" s="5" t="inlineStr">
        <is>
          <t>Nao</t>
        </is>
      </c>
      <c r="G6" s="5" t="n">
        <v>0</v>
      </c>
      <c r="H6" s="3" t="inlineStr">
        <is>
          <t>Nenhuma</t>
        </is>
      </c>
      <c r="I6" s="5" t="inlineStr">
        <is>
          <t>Mesa 3</t>
        </is>
      </c>
      <c r="J6" s="5" t="inlineStr">
        <is>
          <t>Nao</t>
        </is>
      </c>
      <c r="K6" s="3" t="inlineStr">
        <is>
          <t>Confirmar ate julho</t>
        </is>
      </c>
    </row>
    <row r="7">
      <c r="A7" s="9" t="inlineStr">
        <is>
          <t>Ana Souza</t>
        </is>
      </c>
      <c r="B7" s="9" t="inlineStr">
        <is>
          <t>Amigas da Noiva</t>
        </is>
      </c>
      <c r="C7" s="9" t="inlineStr">
        <is>
          <t>Curitiba</t>
        </is>
      </c>
      <c r="D7" s="11" t="inlineStr">
        <is>
          <t>(41) 95432-1098</t>
        </is>
      </c>
      <c r="E7" s="9" t="inlineStr">
        <is>
          <t>ana.souza@email.com</t>
        </is>
      </c>
      <c r="F7" s="11" t="inlineStr">
        <is>
          <t>Sim</t>
        </is>
      </c>
      <c r="G7" s="11" t="n">
        <v>1</v>
      </c>
      <c r="H7" s="9" t="inlineStr">
        <is>
          <t>Vegetariano</t>
        </is>
      </c>
      <c r="I7" s="11" t="inlineStr">
        <is>
          <t>Mesa 3</t>
        </is>
      </c>
      <c r="J7" s="11" t="inlineStr">
        <is>
          <t>Sim</t>
        </is>
      </c>
      <c r="K7" s="9" t="inlineStr">
        <is>
          <t>-</t>
        </is>
      </c>
    </row>
    <row r="8">
      <c r="A8" s="3" t="inlineStr">
        <is>
          <t>Carlos Pereira</t>
        </is>
      </c>
      <c r="B8" s="3" t="inlineStr">
        <is>
          <t>Familia do Noivo</t>
        </is>
      </c>
      <c r="C8" s="3" t="inlineStr">
        <is>
          <t>Porto Alegre</t>
        </is>
      </c>
      <c r="D8" s="5" t="inlineStr">
        <is>
          <t>(51) 94321-0987</t>
        </is>
      </c>
      <c r="E8" s="3" t="inlineStr">
        <is>
          <t>carlos.pereira@email.com</t>
        </is>
      </c>
      <c r="F8" s="5" t="inlineStr">
        <is>
          <t>Sim</t>
        </is>
      </c>
      <c r="G8" s="5" t="n">
        <v>2</v>
      </c>
      <c r="H8" s="3" t="inlineStr">
        <is>
          <t>Sem lactose</t>
        </is>
      </c>
      <c r="I8" s="5" t="inlineStr">
        <is>
          <t>Mesa 1</t>
        </is>
      </c>
      <c r="J8" s="5" t="inlineStr">
        <is>
          <t>Nao</t>
        </is>
      </c>
      <c r="K8" s="3" t="inlineStr">
        <is>
          <t>Traz os filhos</t>
        </is>
      </c>
    </row>
    <row r="9">
      <c r="A9" s="9" t="inlineStr">
        <is>
          <t>Juliana Costa</t>
        </is>
      </c>
      <c r="B9" s="9" t="inlineStr">
        <is>
          <t>Colegas de trabalho</t>
        </is>
      </c>
      <c r="C9" s="9" t="inlineStr">
        <is>
          <t>Salvador</t>
        </is>
      </c>
      <c r="D9" s="11" t="inlineStr">
        <is>
          <t>(71) 93210-9876</t>
        </is>
      </c>
      <c r="E9" s="9" t="inlineStr">
        <is>
          <t>juliana.costa@email.com</t>
        </is>
      </c>
      <c r="F9" s="11" t="inlineStr">
        <is>
          <t>Nao</t>
        </is>
      </c>
      <c r="G9" s="11" t="n">
        <v>0</v>
      </c>
      <c r="H9" s="9" t="inlineStr">
        <is>
          <t>Nenhuma</t>
        </is>
      </c>
      <c r="I9" s="11" t="inlineStr">
        <is>
          <t>Mesa 4</t>
        </is>
      </c>
      <c r="J9" s="11" t="inlineStr">
        <is>
          <t>Nao</t>
        </is>
      </c>
      <c r="K9" s="9" t="inlineStr">
        <is>
          <t>Aguardando resposta</t>
        </is>
      </c>
    </row>
    <row r="10">
      <c r="A10" s="3" t="inlineStr">
        <is>
          <t>Rafael Almeida</t>
        </is>
      </c>
      <c r="B10" s="3" t="inlineStr">
        <is>
          <t>Familia da Noiva</t>
        </is>
      </c>
      <c r="C10" s="3" t="inlineStr">
        <is>
          <t>Recife</t>
        </is>
      </c>
      <c r="D10" s="5" t="inlineStr">
        <is>
          <t>(81) 92109-8765</t>
        </is>
      </c>
      <c r="E10" s="3" t="inlineStr">
        <is>
          <t>rafael.almeida@email.com</t>
        </is>
      </c>
      <c r="F10" s="5" t="inlineStr">
        <is>
          <t>Sim</t>
        </is>
      </c>
      <c r="G10" s="5" t="n">
        <v>1</v>
      </c>
      <c r="H10" s="3" t="inlineStr">
        <is>
          <t>Nenhuma</t>
        </is>
      </c>
      <c r="I10" s="5" t="inlineStr">
        <is>
          <t>Mesa 2</t>
        </is>
      </c>
      <c r="J10" s="5" t="inlineStr">
        <is>
          <t>Sim</t>
        </is>
      </c>
      <c r="K10" s="3" t="inlineStr">
        <is>
          <t>-</t>
        </is>
      </c>
    </row>
    <row r="11">
      <c r="A11" s="9" t="inlineStr">
        <is>
          <t>Camila Ferreira</t>
        </is>
      </c>
      <c r="B11" s="9" t="inlineStr">
        <is>
          <t>Amigas da Noiva</t>
        </is>
      </c>
      <c r="C11" s="9" t="inlineStr">
        <is>
          <t>Fortaleza</t>
        </is>
      </c>
      <c r="D11" s="11" t="inlineStr">
        <is>
          <t>(85) 91098-7654</t>
        </is>
      </c>
      <c r="E11" s="9" t="inlineStr">
        <is>
          <t>camila.ferreira@email.com</t>
        </is>
      </c>
      <c r="F11" s="11" t="inlineStr">
        <is>
          <t>Sim</t>
        </is>
      </c>
      <c r="G11" s="11" t="n">
        <v>0</v>
      </c>
      <c r="H11" s="9" t="inlineStr">
        <is>
          <t>Vegetariano</t>
        </is>
      </c>
      <c r="I11" s="11" t="inlineStr">
        <is>
          <t>Mesa 4</t>
        </is>
      </c>
      <c r="J11" s="11" t="inlineStr">
        <is>
          <t>Sim</t>
        </is>
      </c>
      <c r="K11" s="9" t="inlineStr">
        <is>
          <t>Chegara mais cedo</t>
        </is>
      </c>
    </row>
    <row r="12">
      <c r="A12" s="3" t="inlineStr">
        <is>
          <t>Lucas Rodrigues</t>
        </is>
      </c>
      <c r="B12" s="3" t="inlineStr">
        <is>
          <t>Amigos do Noivo</t>
        </is>
      </c>
      <c r="C12" s="3" t="inlineStr">
        <is>
          <t>Sao Paulo</t>
        </is>
      </c>
      <c r="D12" s="5" t="inlineStr">
        <is>
          <t>(11) 90987-6543</t>
        </is>
      </c>
      <c r="E12" s="3" t="inlineStr">
        <is>
          <t>lucas.rodrigues@email.com</t>
        </is>
      </c>
      <c r="F12" s="5" t="inlineStr">
        <is>
          <t>Sim</t>
        </is>
      </c>
      <c r="G12" s="5" t="n">
        <v>1</v>
      </c>
      <c r="H12" s="3" t="inlineStr">
        <is>
          <t>Sem gluten</t>
        </is>
      </c>
      <c r="I12" s="5" t="inlineStr">
        <is>
          <t>Mesa 3</t>
        </is>
      </c>
      <c r="J12" s="5" t="inlineStr">
        <is>
          <t>Nao</t>
        </is>
      </c>
      <c r="K12" s="3" t="inlineStr">
        <is>
          <t>-</t>
        </is>
      </c>
    </row>
    <row r="13">
      <c r="A13" s="9" t="inlineStr">
        <is>
          <t>Fernanda Lima</t>
        </is>
      </c>
      <c r="B13" s="9" t="inlineStr">
        <is>
          <t>Colegas de trabalho</t>
        </is>
      </c>
      <c r="C13" s="9" t="inlineStr">
        <is>
          <t>Campinas</t>
        </is>
      </c>
      <c r="D13" s="11" t="inlineStr">
        <is>
          <t>(19) 99876-5432</t>
        </is>
      </c>
      <c r="E13" s="9" t="inlineStr">
        <is>
          <t>fernanda.lima@email.com</t>
        </is>
      </c>
      <c r="F13" s="11" t="inlineStr">
        <is>
          <t>Nao</t>
        </is>
      </c>
      <c r="G13" s="11" t="n">
        <v>0</v>
      </c>
      <c r="H13" s="9" t="inlineStr">
        <is>
          <t>Nenhuma</t>
        </is>
      </c>
      <c r="I13" s="11" t="inlineStr">
        <is>
          <t>Mesa 4</t>
        </is>
      </c>
      <c r="J13" s="11" t="inlineStr">
        <is>
          <t>Nao</t>
        </is>
      </c>
      <c r="K13" s="9" t="inlineStr">
        <is>
          <t>Confirmar presenca</t>
        </is>
      </c>
    </row>
    <row r="14"/>
    <row r="15"/>
    <row r="16">
      <c r="A16" s="25" t="inlineStr">
        <is>
          <t>RESUMO DA LISTA</t>
        </is>
      </c>
    </row>
    <row r="17">
      <c r="A17" s="16" t="inlineStr">
        <is>
          <t>Total de convidados na lista</t>
        </is>
      </c>
      <c r="B17" s="21">
        <f>COUNTA(A4:A13)</f>
        <v/>
      </c>
    </row>
    <row r="18">
      <c r="A18" s="18" t="inlineStr">
        <is>
          <t>Total de convidados confirmados</t>
        </is>
      </c>
      <c r="B18" s="22">
        <f>COUNTIF(F4:F13,"Sim")</f>
        <v/>
      </c>
    </row>
    <row r="19">
      <c r="A19" s="16" t="inlineStr">
        <is>
          <t>Total de acompanhantes previstos</t>
        </is>
      </c>
      <c r="B19" s="21">
        <f>SUM(G4:G13)</f>
        <v/>
      </c>
    </row>
    <row r="20">
      <c r="A20" s="18" t="inlineStr">
        <is>
          <t>Taxa de confirmacao</t>
        </is>
      </c>
      <c r="B20" s="20">
        <f>IFERROR(COUNTIF(F4:F13,"Sim")/COUNTA(A4:A13),0)</f>
        <v/>
      </c>
    </row>
    <row r="21">
      <c r="A21" s="16" t="inlineStr">
        <is>
          <t>Convidados com restricao alimentar</t>
        </is>
      </c>
      <c r="B21" s="21">
        <f>COUNTIF(H4:H13,"&lt;&gt;Nenhuma")</f>
        <v/>
      </c>
    </row>
  </sheetData>
  <mergeCells count="2">
    <mergeCell ref="A1:K1"/>
    <mergeCell ref="A16:B16"/>
  </mergeCells>
  <conditionalFormatting sqref="F4:F13">
    <cfRule type="expression" priority="1" dxfId="3" stopIfTrue="1">
      <formula>F4="Sim"</formula>
    </cfRule>
    <cfRule type="expression" priority="2" dxfId="4" stopIfTrue="1">
      <formula>F4="Nao"</formula>
    </cfRule>
  </conditionalFormatting>
  <dataValidations count="2">
    <dataValidation sqref="F4:F13" showErrorMessage="1" showInputMessage="1" allowBlank="1" type="list">
      <formula1>"Sim,Nao"</formula1>
    </dataValidation>
    <dataValidation sqref="J4:J13" showErrorMessage="1" showInputMessage="1" allowBlank="1" type="list">
      <formula1>"Sim,Nao"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4" customWidth="1" min="1" max="1"/>
    <col width="90" customWidth="1" min="2" max="2"/>
  </cols>
  <sheetData>
    <row r="1" ht="28" customHeight="1">
      <c r="A1" s="1" t="inlineStr">
        <is>
          <t>INSTRUCOES DE USO DO ARQUIVO</t>
        </is>
      </c>
    </row>
    <row r="2"/>
    <row r="3" ht="32" customHeight="1">
      <c r="A3" s="37" t="inlineStr">
        <is>
          <t>Aba Planejamento</t>
        </is>
      </c>
      <c r="B3" s="38" t="inlineStr">
        <is>
          <t>Preencha os dados do fornecedor, quantidade e valor unitario. O Valor Total, o Saldo e o Status sao calculados automaticamente.</t>
        </is>
      </c>
    </row>
    <row r="4" ht="32" customHeight="1">
      <c r="A4" s="37" t="inlineStr">
        <is>
          <t>Aba Resumo</t>
        </is>
      </c>
      <c r="B4" s="38" t="inlineStr">
        <is>
          <t>Apresenta os indicadores gerais do orcamento, uma consulta rapida por item (VLOOKUP) e os graficos de despesas, status e evolucao de pagamentos.</t>
        </is>
      </c>
    </row>
    <row r="5" ht="32" customHeight="1">
      <c r="A5" s="37" t="inlineStr">
        <is>
          <t>Aba Lista de Convidados</t>
        </is>
      </c>
      <c r="B5" s="38" t="inlineStr">
        <is>
          <t>Controle de confirmacao, acompanhantes e restricoes alimentares. Os totais no rodape sao calculados automaticamente.</t>
        </is>
      </c>
    </row>
    <row r="6" ht="32" customHeight="1">
      <c r="A6" s="37" t="inlineStr">
        <is>
          <t>Celulas de entrada</t>
        </is>
      </c>
      <c r="B6" s="38" t="inlineStr">
        <is>
          <t>As celulas com fundo amarelo claro (#FFFBEB) sao destinadas ao preenchimento manual. As demais possuem formulas e nao devem ser editadas.</t>
        </is>
      </c>
    </row>
    <row r="7" ht="32" customHeight="1">
      <c r="A7" s="37" t="inlineStr">
        <is>
          <t>Legenda de cores</t>
        </is>
      </c>
      <c r="B7" s="38" t="inlineStr">
        <is>
          <t>Cabecalhos: azul escuro / verde-azulado (#0F766E). Subcabecalhos: vermelho (#C8102E) ou verde-agua (#14B8A6). Entrada: amarelo claro (#FFFBEB). Positivo/quitado: verde (#16A34A). Alerta/pendencia: vermelho (#DC2626).</t>
        </is>
      </c>
    </row>
    <row r="8" ht="32" customHeight="1">
      <c r="A8" s="37" t="inlineStr">
        <is>
          <t>Datas</t>
        </is>
      </c>
      <c r="B8" s="38" t="inlineStr">
        <is>
          <t>Todas as datas seguem o formato brasileiro DD/MM/AAAA.</t>
        </is>
      </c>
    </row>
    <row r="9" ht="32" customHeight="1">
      <c r="A9" s="37" t="inlineStr">
        <is>
          <t>Moeda</t>
        </is>
      </c>
      <c r="B9" s="38" t="inlineStr">
        <is>
          <t>Todos os valores monetarios estao em Reais (R$), no formato R$ 1.234,56.</t>
        </is>
      </c>
    </row>
    <row r="10" ht="32" customHeight="1">
      <c r="A10" s="37" t="inlineStr">
        <is>
          <t>Dropdowns</t>
        </is>
      </c>
      <c r="B10" s="38" t="inlineStr">
        <is>
          <t>Colunas como Prioridade, Forma de Pagamento, Confirmado? e Presenteou? possuem listas suspensas para evitar erros de digitacao.</t>
        </is>
      </c>
    </row>
    <row r="11" ht="32" customHeight="1">
      <c r="A11" s="37" t="inlineStr">
        <is>
          <t>Duvidas</t>
        </is>
      </c>
      <c r="B11" s="38" t="inlineStr">
        <is>
          <t>Em caso de duvidas sobre formulas, consulte a barra de formulas do Excel ao clicar em cada celula calculada.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2026-07-13T12:49:24Z</dcterms:created>
  <dcterms:modified xmlns:dcterms="http://purl.org/dc/terms/" xmlns:xsi="http://www.w3.org/2001/XMLSchema-instance" xsi:type="dcterms:W3CDTF">2026-07-13T12:49:24Z</dcterms:modified>
</cp:coreProperties>
</file>