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ções" sheetId="1" state="visible" r:id="rId1"/>
    <sheet xmlns:r="http://schemas.openxmlformats.org/officeDocument/2006/relationships" name="Centros de Custo" sheetId="2" state="visible" r:id="rId2"/>
    <sheet xmlns:r="http://schemas.openxmlformats.org/officeDocument/2006/relationships" name="Lançamentos" sheetId="3" state="visible" r:id="rId3"/>
    <sheet xmlns:r="http://schemas.openxmlformats.org/officeDocument/2006/relationships" name="Dashboard" sheetId="4" state="visible" r:id="rId4"/>
  </sheets>
  <definedNames>
    <definedName name="_xlnm.Print_Area" localSheetId="0">'Instruções'!$A$1:$B$15</definedName>
    <definedName name="_xlnm._FilterDatabase" localSheetId="1" hidden="1">'Centros de Custo'!$A$1:$H$111</definedName>
    <definedName name="_xlnm.Print_Area" localSheetId="1">'Centros de Custo'!$A$1:$H$11</definedName>
    <definedName name="_xlnm._FilterDatabase" localSheetId="2" hidden="1">'Lançamentos'!$A$1:$P$111</definedName>
    <definedName name="_xlnm.Print_Area" localSheetId="2">'Lançamentos'!$A$1:$P$13</definedName>
    <definedName name="_xlnm._FilterDatabase" localSheetId="3" hidden="1">'Dashboard'!$A$11:$G$119</definedName>
    <definedName name="_xlnm.Print_Area" localSheetId="3">'Dashboard'!$A$1:$Y$119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R$&quot; #.##0,00"/>
    <numFmt numFmtId="165" formatCode="DD/MM/AAAA"/>
    <numFmt numFmtId="166" formatCode="0,0%"/>
    <numFmt numFmtId="167" formatCode="DD/MM/YYYY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1"/>
    </font>
    <font>
      <name val="Aptos"/>
      <color rgb="001F2937"/>
      <sz val="10"/>
    </font>
    <font>
      <name val="Aptos"/>
      <b val="1"/>
      <color rgb="00166534"/>
      <sz val="10"/>
    </font>
  </fonts>
  <fills count="10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14B8A6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CCFBF1"/>
      </patternFill>
    </fill>
    <fill>
      <patternFill patternType="solid">
        <fgColor rgb="00FFFBEB"/>
      </patternFill>
    </fill>
    <fill>
      <patternFill patternType="solid">
        <fgColor rgb="00DCFCE7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left" vertical="center" wrapText="1"/>
    </xf>
    <xf numFmtId="164" fontId="3" fillId="7" borderId="1" applyAlignment="1" pivotButton="0" quotePrefix="0" xfId="0">
      <alignment horizontal="center" vertical="center"/>
    </xf>
    <xf numFmtId="0" fontId="0" fillId="5" borderId="1" pivotButton="0" quotePrefix="0" xfId="0"/>
    <xf numFmtId="164" fontId="4" fillId="8" borderId="1" applyAlignment="1" pivotButton="0" quotePrefix="0" xfId="0">
      <alignment horizontal="center" vertical="center"/>
    </xf>
    <xf numFmtId="165" fontId="3" fillId="7" borderId="1" applyAlignment="1" pivotButton="0" quotePrefix="0" xfId="0">
      <alignment horizontal="center" vertical="center"/>
    </xf>
    <xf numFmtId="49" fontId="3" fillId="7" borderId="1" applyAlignment="1" pivotButton="0" quotePrefix="0" xfId="0">
      <alignment horizontal="center" vertical="center"/>
    </xf>
    <xf numFmtId="0" fontId="3" fillId="9" borderId="1" applyAlignment="1" pivotButton="0" quotePrefix="0" xfId="0">
      <alignment horizontal="left" vertical="center" wrapText="1"/>
    </xf>
    <xf numFmtId="49" fontId="3" fillId="7" borderId="1" applyAlignment="1" pivotButton="0" quotePrefix="0" xfId="0">
      <alignment horizontal="left" vertical="center" wrapText="1"/>
    </xf>
    <xf numFmtId="164" fontId="3" fillId="9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1" fontId="3" fillId="9" borderId="1" applyAlignment="1" pivotButton="0" quotePrefix="0" xfId="0">
      <alignment horizontal="center" vertical="center"/>
    </xf>
    <xf numFmtId="166" fontId="3" fillId="9" borderId="1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165" fontId="3" fillId="7" borderId="1" applyAlignment="1" pivotButton="0" quotePrefix="0" xfId="0">
      <alignment horizontal="center" vertical="center"/>
    </xf>
    <xf numFmtId="166" fontId="3" fillId="9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 wrapText="1" shrinkToFit="1"/>
    </xf>
    <xf numFmtId="0" fontId="0" fillId="0" borderId="0" applyAlignment="1" pivotButton="0" quotePrefix="0" xfId="0">
      <alignment horizontal="center" vertical="center" wrapText="1" shrinkToFit="1"/>
    </xf>
    <xf numFmtId="0" fontId="2" fillId="2" borderId="1" applyAlignment="1" pivotButton="0" quotePrefix="0" xfId="0">
      <alignment horizontal="center" vertical="center" wrapText="1" shrinkToFit="1"/>
    </xf>
    <xf numFmtId="167" fontId="3" fillId="7" borderId="1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164" fontId="3" fillId="9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center" vertical="center" wrapText="1"/>
    </xf>
    <xf numFmtId="164" fontId="3" fillId="5" borderId="1" applyAlignment="1" pivotButton="0" quotePrefix="0" xfId="0">
      <alignment horizontal="center" vertical="center" wrapText="1"/>
    </xf>
    <xf numFmtId="1" fontId="3" fillId="9" borderId="1" applyAlignment="1" pivotButton="0" quotePrefix="0" xfId="0">
      <alignment horizontal="center" vertical="center" wrapText="1"/>
    </xf>
    <xf numFmtId="10" fontId="3" fillId="9" borderId="1" applyAlignment="1" pivotButton="0" quotePrefix="0" xfId="0">
      <alignment horizontal="center" vertical="center" wrapText="1"/>
    </xf>
    <xf numFmtId="0" fontId="2" fillId="2" borderId="0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10" fontId="3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 wrapText="1"/>
    </xf>
    <xf numFmtId="10" fontId="3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3">
    <dxf>
      <font>
        <name val="Aptos"/>
        <b val="1"/>
        <color rgb="00166534"/>
        <sz val="10"/>
      </font>
      <fill>
        <patternFill patternType="solid">
          <fgColor rgb="00DCFCE7"/>
        </patternFill>
      </fill>
    </dxf>
    <dxf>
      <font>
        <name val="Aptos"/>
        <b val="1"/>
        <color rgb="00991B1B"/>
        <sz val="10"/>
      </font>
      <fill>
        <patternFill patternType="solid">
          <fgColor rgb="00FEE2E2"/>
        </patternFill>
      </fill>
    </dxf>
    <dxf>
      <font>
        <name val="Aptos"/>
        <b val="1"/>
        <color rgb="00991B1B"/>
        <sz val="10"/>
      </font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Orçamento versus Despesas por Centro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'Dashboard'!C11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'Dashboard'!$A$12:$A$119</f>
            </numRef>
          </cat>
          <val>
            <numRef>
              <f>'Dashboard'!$C$12:$C$119</f>
            </numRef>
          </val>
        </ser>
        <ser>
          <idx val="1"/>
          <order val="1"/>
          <tx>
            <strRef>
              <f>'Dashboard'!D11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'Dashboard'!$A$12:$A$119</f>
            </numRef>
          </cat>
          <val>
            <numRef>
              <f>'Dashboard'!$D$12:$D$119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Centro de Custo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Valores em R$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das Despesas por Categoria</a:t>
            </a:r>
          </a:p>
        </rich>
      </tx>
    </title>
    <plotArea>
      <pieChart>
        <varyColors val="1"/>
        <ser>
          <idx val="0"/>
          <order val="0"/>
          <tx>
            <strRef>
              <f>'Dashboard'!O1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'Dashboard'!$N$2:$N$101</f>
            </numRef>
          </cat>
          <val>
            <numRef>
              <f>'Dashboard'!$O$2:$O$101</f>
            </numRef>
          </val>
        </ser>
        <firstSliceAng val="0"/>
      </pieChart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Despesas por Centro de Custo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'Dashboard'!D11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'Dashboard'!$A$12:$A$119</f>
            </numRef>
          </cat>
          <val>
            <numRef>
              <f>'Dashboard'!$D$12:$D$119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Valores em R$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Centro de Custo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16</col>
      <colOff>0</colOff>
      <row>1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16</col>
      <colOff>0</colOff>
      <row>19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16</col>
      <colOff>0</colOff>
      <row>37</row>
      <rowOff>0</rowOff>
    </from>
    <ext cx="576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showGridLines="0" zoomScale="85" zoomScaleNormal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0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32" customHeight="1">
      <c r="A1" s="31" t="inlineStr">
        <is>
          <t>Assistente Excel | Controle de Centro de Custo</t>
        </is>
      </c>
      <c r="B1" s="32" t="n"/>
    </row>
    <row r="2"/>
    <row r="3" ht="34" customHeight="1">
      <c r="A3" s="2" t="inlineStr">
        <is>
          <t>Finalidade</t>
        </is>
      </c>
      <c r="B3" s="3" t="inlineStr">
        <is>
          <t>Este arquivo ajuda você a controlar receitas, despesas, orçamento e desvios por centro de custo de forma gerencial.</t>
        </is>
      </c>
    </row>
    <row r="4" ht="34" customHeight="1">
      <c r="A4" s="2" t="inlineStr">
        <is>
          <t>Passo 1</t>
        </is>
      </c>
      <c r="B4" s="4" t="inlineStr">
        <is>
          <t>Na aba Centros de Custo, cadastre ou revise os códigos, responsáveis, unidades e orçamentos mensais.</t>
        </is>
      </c>
    </row>
    <row r="5" ht="34" customHeight="1">
      <c r="A5" s="2" t="inlineStr">
        <is>
          <t>Passo 2</t>
        </is>
      </c>
      <c r="B5" s="3" t="inlineStr">
        <is>
          <t>Na aba Lançamentos, registre cada movimentação financeira com data, centro de custo, tipo, documento e valor.</t>
        </is>
      </c>
    </row>
    <row r="6" ht="34" customHeight="1">
      <c r="A6" s="2" t="inlineStr">
        <is>
          <t>Passo 3</t>
        </is>
      </c>
      <c r="B6" s="4" t="inlineStr">
        <is>
          <t>Na aba Dashboard, acompanhe os desvios, a utilização do orçamento e os principais indicadores do período.</t>
        </is>
      </c>
    </row>
    <row r="7" ht="34" customHeight="1">
      <c r="A7" s="2" t="inlineStr">
        <is>
          <t>Campos amarelos</t>
        </is>
      </c>
      <c r="B7" s="3" t="inlineStr">
        <is>
          <t>As células amarelas são campos de preenchimento manual. As células em verde-claro possuem cálculos automáticos.</t>
        </is>
      </c>
    </row>
    <row r="8" ht="34" customHeight="1">
      <c r="A8" s="2" t="inlineStr">
        <is>
          <t>Convenção de receitas</t>
        </is>
      </c>
      <c r="B8" s="4" t="inlineStr">
        <is>
          <t>Registre receitas com valor positivo e selecione Receita na coluna Tipo.</t>
        </is>
      </c>
    </row>
    <row r="9" ht="34" customHeight="1">
      <c r="A9" s="2" t="inlineStr">
        <is>
          <t>Convenção de despesas</t>
        </is>
      </c>
      <c r="B9" s="3" t="inlineStr">
        <is>
          <t>Registre despesas com valor positivo e selecione Despesa na coluna Tipo. O impacto no resultado será calculado automaticamente.</t>
        </is>
      </c>
    </row>
    <row r="10" ht="34" customHeight="1">
      <c r="A10" s="2" t="inlineStr">
        <is>
          <t>Datas e valores</t>
        </is>
      </c>
      <c r="B10" s="4" t="inlineStr">
        <is>
          <t>Use datas no formato DD/MM/AAAA e valores no formato R$ #.##0,00.</t>
        </is>
      </c>
    </row>
    <row r="11" ht="34" customHeight="1">
      <c r="A11" s="2" t="inlineStr">
        <is>
          <t>Documentação</t>
        </is>
      </c>
      <c r="B11" s="3" t="inlineStr">
        <is>
          <t>Informe NF-e, CT-e, recibo ou documento equivalente. Mantenha os documentos organizados e observe as obrigações fiscais e a LGPD.</t>
        </is>
      </c>
    </row>
    <row r="12" ht="34" customHeight="1">
      <c r="A12" s="2" t="inlineStr">
        <is>
          <t>Regime tributário</t>
        </is>
      </c>
      <c r="B12" s="4" t="inlineStr">
        <is>
          <t>Quando aplicável, informe o regime tributário associado ao fornecedor ou cliente para facilitar a análise gerencial.</t>
        </is>
      </c>
    </row>
    <row r="13"/>
    <row r="14"/>
    <row r="15" ht="36" customHeight="1">
      <c r="A15" s="5" t="inlineStr">
        <is>
          <t>Dica prática</t>
        </is>
      </c>
      <c r="B15" s="6" t="inlineStr">
        <is>
          <t>Revise mensalmente os lançamentos pendentes, os centros acima do orçamento e os documentos que precisam de conferência.</t>
        </is>
      </c>
    </row>
  </sheetData>
  <mergeCells count="1">
    <mergeCell ref="A1:H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1"/>
  <sheetViews>
    <sheetView showGridLines="0" zoomScale="67" zoomScaleNormal="67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9" customWidth="1" min="2" max="2"/>
    <col width="22" customWidth="1" min="3" max="3"/>
    <col width="20" customWidth="1" min="4" max="4"/>
    <col width="22" customWidth="1" min="5" max="5"/>
    <col width="19" customWidth="1" min="6" max="6"/>
    <col width="14" customWidth="1" min="7" max="7"/>
    <col width="35" customWidth="1" min="8" max="8"/>
  </cols>
  <sheetData>
    <row r="1" ht="32" customHeight="1">
      <c r="A1" s="33" t="inlineStr">
        <is>
          <t>Código do Centro de Custo</t>
        </is>
      </c>
      <c r="B1" s="33" t="inlineStr">
        <is>
          <t>Centro de Custo</t>
        </is>
      </c>
      <c r="C1" s="33" t="inlineStr">
        <is>
          <t>Responsável</t>
        </is>
      </c>
      <c r="D1" s="33" t="inlineStr">
        <is>
          <t>Cidade/Unidade</t>
        </is>
      </c>
      <c r="E1" s="33" t="inlineStr">
        <is>
          <t>Categoria Principal</t>
        </is>
      </c>
      <c r="F1" s="33" t="inlineStr">
        <is>
          <t>Orçamento Mensal</t>
        </is>
      </c>
      <c r="G1" s="33" t="inlineStr">
        <is>
          <t>Status</t>
        </is>
      </c>
      <c r="H1" s="33" t="inlineStr">
        <is>
          <t>Observações</t>
        </is>
      </c>
    </row>
    <row r="2">
      <c r="A2" s="7" t="inlineStr">
        <is>
          <t>CC-001</t>
        </is>
      </c>
      <c r="B2" s="8" t="inlineStr">
        <is>
          <t>Administração</t>
        </is>
      </c>
      <c r="C2" s="8" t="inlineStr">
        <is>
          <t>João Silva</t>
        </is>
      </c>
      <c r="D2" s="8" t="inlineStr">
        <is>
          <t>São Paulo</t>
        </is>
      </c>
      <c r="E2" s="8" t="inlineStr">
        <is>
          <t>Administrativo</t>
        </is>
      </c>
      <c r="F2" s="9" t="n">
        <v>18000</v>
      </c>
      <c r="G2" s="7" t="inlineStr">
        <is>
          <t>Ativo</t>
        </is>
      </c>
      <c r="H2" s="8" t="inlineStr">
        <is>
          <t>Centro administrativo principal</t>
        </is>
      </c>
    </row>
    <row r="3">
      <c r="A3" s="7" t="inlineStr">
        <is>
          <t>CC-002</t>
        </is>
      </c>
      <c r="B3" s="8" t="inlineStr">
        <is>
          <t>Comercial</t>
        </is>
      </c>
      <c r="C3" s="8" t="inlineStr">
        <is>
          <t>Maria Oliveira</t>
        </is>
      </c>
      <c r="D3" s="8" t="inlineStr">
        <is>
          <t>Rio de Janeiro</t>
        </is>
      </c>
      <c r="E3" s="8" t="inlineStr">
        <is>
          <t>Vendas</t>
        </is>
      </c>
      <c r="F3" s="9" t="n">
        <v>25000</v>
      </c>
      <c r="G3" s="7" t="inlineStr">
        <is>
          <t>Ativo</t>
        </is>
      </c>
      <c r="H3" s="8" t="inlineStr">
        <is>
          <t>Equipe de vendas e relacionamento</t>
        </is>
      </c>
    </row>
    <row r="4">
      <c r="A4" s="7" t="inlineStr">
        <is>
          <t>CC-003</t>
        </is>
      </c>
      <c r="B4" s="8" t="inlineStr">
        <is>
          <t>Marketing</t>
        </is>
      </c>
      <c r="C4" s="8" t="inlineStr">
        <is>
          <t>Ana Souza</t>
        </is>
      </c>
      <c r="D4" s="8" t="inlineStr">
        <is>
          <t>Curitiba</t>
        </is>
      </c>
      <c r="E4" s="8" t="inlineStr">
        <is>
          <t>Marketing</t>
        </is>
      </c>
      <c r="F4" s="9" t="n">
        <v>15000</v>
      </c>
      <c r="G4" s="7" t="inlineStr">
        <is>
          <t>Ativo</t>
        </is>
      </c>
      <c r="H4" s="8" t="inlineStr">
        <is>
          <t>Campanhas e produção de conteúdo</t>
        </is>
      </c>
    </row>
    <row r="5">
      <c r="A5" s="7" t="inlineStr">
        <is>
          <t>CC-004</t>
        </is>
      </c>
      <c r="B5" s="8" t="inlineStr">
        <is>
          <t>Tecnologia da Informação</t>
        </is>
      </c>
      <c r="C5" s="8" t="inlineStr">
        <is>
          <t>Rafael Almeida</t>
        </is>
      </c>
      <c r="D5" s="8" t="inlineStr">
        <is>
          <t>Belo Horizonte</t>
        </is>
      </c>
      <c r="E5" s="8" t="inlineStr">
        <is>
          <t>Tecnologia</t>
        </is>
      </c>
      <c r="F5" s="9" t="n">
        <v>32000</v>
      </c>
      <c r="G5" s="7" t="inlineStr">
        <is>
          <t>Ativo</t>
        </is>
      </c>
      <c r="H5" s="8" t="inlineStr">
        <is>
          <t>Sistemas, suporte e infraestrutura</t>
        </is>
      </c>
    </row>
    <row r="6">
      <c r="A6" s="7" t="inlineStr">
        <is>
          <t>CC-005</t>
        </is>
      </c>
      <c r="B6" s="8" t="inlineStr">
        <is>
          <t>Operações</t>
        </is>
      </c>
      <c r="C6" s="8" t="inlineStr">
        <is>
          <t>Carlos Pereira</t>
        </is>
      </c>
      <c r="D6" s="8" t="inlineStr">
        <is>
          <t>Campinas</t>
        </is>
      </c>
      <c r="E6" s="8" t="inlineStr">
        <is>
          <t>Operacional</t>
        </is>
      </c>
      <c r="F6" s="9" t="n">
        <v>40000</v>
      </c>
      <c r="G6" s="7" t="inlineStr">
        <is>
          <t>Ativo</t>
        </is>
      </c>
      <c r="H6" s="8" t="inlineStr">
        <is>
          <t>Operação e manutenção</t>
        </is>
      </c>
    </row>
    <row r="7">
      <c r="A7" s="7" t="inlineStr">
        <is>
          <t>CC-006</t>
        </is>
      </c>
      <c r="B7" s="8" t="inlineStr">
        <is>
          <t>Recursos Humanos</t>
        </is>
      </c>
      <c r="C7" s="8" t="inlineStr">
        <is>
          <t>Juliana Costa</t>
        </is>
      </c>
      <c r="D7" s="8" t="inlineStr">
        <is>
          <t>Brasília</t>
        </is>
      </c>
      <c r="E7" s="8" t="inlineStr">
        <is>
          <t>Pessoas</t>
        </is>
      </c>
      <c r="F7" s="9" t="n">
        <v>12000</v>
      </c>
      <c r="G7" s="7" t="inlineStr">
        <is>
          <t>Ativo</t>
        </is>
      </c>
      <c r="H7" s="8" t="inlineStr">
        <is>
          <t>Pessoas e desenvolvimento</t>
        </is>
      </c>
    </row>
    <row r="8">
      <c r="A8" s="7" t="inlineStr">
        <is>
          <t>CC-007</t>
        </is>
      </c>
      <c r="B8" s="8" t="inlineStr">
        <is>
          <t>Financeiro</t>
        </is>
      </c>
      <c r="C8" s="8" t="inlineStr">
        <is>
          <t>Fernanda Lima</t>
        </is>
      </c>
      <c r="D8" s="8" t="inlineStr">
        <is>
          <t>Porto Alegre</t>
        </is>
      </c>
      <c r="E8" s="8" t="inlineStr">
        <is>
          <t>Financeiro</t>
        </is>
      </c>
      <c r="F8" s="9" t="n">
        <v>14000</v>
      </c>
      <c r="G8" s="7" t="inlineStr">
        <is>
          <t>Ativo</t>
        </is>
      </c>
      <c r="H8" s="8" t="inlineStr">
        <is>
          <t>Controladoria e finanças</t>
        </is>
      </c>
    </row>
    <row r="9">
      <c r="A9" s="7" t="inlineStr">
        <is>
          <t>CC-008</t>
        </is>
      </c>
      <c r="B9" s="8" t="inlineStr">
        <is>
          <t>Logística</t>
        </is>
      </c>
      <c r="C9" s="8" t="inlineStr">
        <is>
          <t>Pedro Santos</t>
        </is>
      </c>
      <c r="D9" s="8" t="inlineStr">
        <is>
          <t>Recife</t>
        </is>
      </c>
      <c r="E9" s="8" t="inlineStr">
        <is>
          <t>Logística</t>
        </is>
      </c>
      <c r="F9" s="9" t="n">
        <v>28000</v>
      </c>
      <c r="G9" s="7" t="inlineStr">
        <is>
          <t>Ativo</t>
        </is>
      </c>
      <c r="H9" s="8" t="inlineStr">
        <is>
          <t>Fretes e distribuição</t>
        </is>
      </c>
    </row>
    <row r="10">
      <c r="A10" s="10" t="n"/>
      <c r="B10" s="10" t="n"/>
      <c r="C10" s="10" t="n"/>
      <c r="D10" s="10" t="n"/>
      <c r="E10" s="10" t="n"/>
      <c r="F10" s="10" t="n"/>
      <c r="G10" s="10" t="n"/>
      <c r="H10" s="10" t="n"/>
    </row>
    <row r="11">
      <c r="E11" s="2" t="inlineStr">
        <is>
          <t>Orçamento dos exemplos</t>
        </is>
      </c>
      <c r="F11" s="11">
        <f>SUM(F2:F9)</f>
        <v/>
      </c>
    </row>
    <row r="12" ht="21" customHeight="1">
      <c r="A12" s="7" t="n"/>
      <c r="B12" s="8" t="n"/>
      <c r="C12" s="8" t="n"/>
      <c r="D12" s="8" t="n"/>
      <c r="E12" s="8" t="n"/>
      <c r="F12" s="9" t="n"/>
      <c r="G12" s="7" t="n"/>
      <c r="H12" s="8" t="n"/>
    </row>
    <row r="13" ht="21" customHeight="1">
      <c r="A13" s="7" t="n"/>
      <c r="B13" s="8" t="n"/>
      <c r="C13" s="8" t="n"/>
      <c r="D13" s="8" t="n"/>
      <c r="E13" s="8" t="n"/>
      <c r="F13" s="9" t="n"/>
      <c r="G13" s="7" t="n"/>
      <c r="H13" s="8" t="n"/>
    </row>
    <row r="14" ht="21" customHeight="1">
      <c r="A14" s="7" t="n"/>
      <c r="B14" s="8" t="n"/>
      <c r="C14" s="8" t="n"/>
      <c r="D14" s="8" t="n"/>
      <c r="E14" s="8" t="n"/>
      <c r="F14" s="9" t="n"/>
      <c r="G14" s="7" t="n"/>
      <c r="H14" s="8" t="n"/>
    </row>
    <row r="15" ht="21" customHeight="1">
      <c r="A15" s="7" t="n"/>
      <c r="B15" s="8" t="n"/>
      <c r="C15" s="8" t="n"/>
      <c r="D15" s="8" t="n"/>
      <c r="E15" s="8" t="n"/>
      <c r="F15" s="9" t="n"/>
      <c r="G15" s="7" t="n"/>
      <c r="H15" s="8" t="n"/>
    </row>
    <row r="16" ht="21" customHeight="1">
      <c r="A16" s="7" t="n"/>
      <c r="B16" s="8" t="n"/>
      <c r="C16" s="8" t="n"/>
      <c r="D16" s="8" t="n"/>
      <c r="E16" s="8" t="n"/>
      <c r="F16" s="9" t="n"/>
      <c r="G16" s="7" t="n"/>
      <c r="H16" s="8" t="n"/>
    </row>
    <row r="17" ht="21" customHeight="1">
      <c r="A17" s="7" t="n"/>
      <c r="B17" s="8" t="n"/>
      <c r="C17" s="8" t="n"/>
      <c r="D17" s="8" t="n"/>
      <c r="E17" s="8" t="n"/>
      <c r="F17" s="9" t="n"/>
      <c r="G17" s="7" t="n"/>
      <c r="H17" s="8" t="n"/>
    </row>
    <row r="18" ht="21" customHeight="1">
      <c r="A18" s="7" t="n"/>
      <c r="B18" s="8" t="n"/>
      <c r="C18" s="8" t="n"/>
      <c r="D18" s="8" t="n"/>
      <c r="E18" s="8" t="n"/>
      <c r="F18" s="9" t="n"/>
      <c r="G18" s="7" t="n"/>
      <c r="H18" s="8" t="n"/>
    </row>
    <row r="19" ht="21" customHeight="1">
      <c r="A19" s="7" t="n"/>
      <c r="B19" s="8" t="n"/>
      <c r="C19" s="8" t="n"/>
      <c r="D19" s="8" t="n"/>
      <c r="E19" s="8" t="n"/>
      <c r="F19" s="9" t="n"/>
      <c r="G19" s="7" t="n"/>
      <c r="H19" s="8" t="n"/>
    </row>
    <row r="20" ht="21" customHeight="1">
      <c r="A20" s="7" t="n"/>
      <c r="B20" s="8" t="n"/>
      <c r="C20" s="8" t="n"/>
      <c r="D20" s="8" t="n"/>
      <c r="E20" s="8" t="n"/>
      <c r="F20" s="9" t="n"/>
      <c r="G20" s="7" t="n"/>
      <c r="H20" s="8" t="n"/>
    </row>
    <row r="21" ht="21" customHeight="1">
      <c r="A21" s="7" t="n"/>
      <c r="B21" s="8" t="n"/>
      <c r="C21" s="8" t="n"/>
      <c r="D21" s="8" t="n"/>
      <c r="E21" s="8" t="n"/>
      <c r="F21" s="9" t="n"/>
      <c r="G21" s="7" t="n"/>
      <c r="H21" s="8" t="n"/>
    </row>
    <row r="22" ht="21" customHeight="1">
      <c r="A22" s="7" t="n"/>
      <c r="B22" s="8" t="n"/>
      <c r="C22" s="8" t="n"/>
      <c r="D22" s="8" t="n"/>
      <c r="E22" s="8" t="n"/>
      <c r="F22" s="9" t="n"/>
      <c r="G22" s="7" t="n"/>
      <c r="H22" s="8" t="n"/>
    </row>
    <row r="23" ht="21" customHeight="1">
      <c r="A23" s="7" t="n"/>
      <c r="B23" s="8" t="n"/>
      <c r="C23" s="8" t="n"/>
      <c r="D23" s="8" t="n"/>
      <c r="E23" s="8" t="n"/>
      <c r="F23" s="9" t="n"/>
      <c r="G23" s="7" t="n"/>
      <c r="H23" s="8" t="n"/>
    </row>
    <row r="24" ht="21" customHeight="1">
      <c r="A24" s="7" t="n"/>
      <c r="B24" s="8" t="n"/>
      <c r="C24" s="8" t="n"/>
      <c r="D24" s="8" t="n"/>
      <c r="E24" s="8" t="n"/>
      <c r="F24" s="9" t="n"/>
      <c r="G24" s="7" t="n"/>
      <c r="H24" s="8" t="n"/>
    </row>
    <row r="25" ht="21" customHeight="1">
      <c r="A25" s="7" t="n"/>
      <c r="B25" s="8" t="n"/>
      <c r="C25" s="8" t="n"/>
      <c r="D25" s="8" t="n"/>
      <c r="E25" s="8" t="n"/>
      <c r="F25" s="9" t="n"/>
      <c r="G25" s="7" t="n"/>
      <c r="H25" s="8" t="n"/>
    </row>
    <row r="26" ht="21" customHeight="1">
      <c r="A26" s="7" t="n"/>
      <c r="B26" s="8" t="n"/>
      <c r="C26" s="8" t="n"/>
      <c r="D26" s="8" t="n"/>
      <c r="E26" s="8" t="n"/>
      <c r="F26" s="9" t="n"/>
      <c r="G26" s="7" t="n"/>
      <c r="H26" s="8" t="n"/>
    </row>
    <row r="27" ht="21" customHeight="1">
      <c r="A27" s="7" t="n"/>
      <c r="B27" s="8" t="n"/>
      <c r="C27" s="8" t="n"/>
      <c r="D27" s="8" t="n"/>
      <c r="E27" s="8" t="n"/>
      <c r="F27" s="9" t="n"/>
      <c r="G27" s="7" t="n"/>
      <c r="H27" s="8" t="n"/>
    </row>
    <row r="28" ht="21" customHeight="1">
      <c r="A28" s="7" t="n"/>
      <c r="B28" s="8" t="n"/>
      <c r="C28" s="8" t="n"/>
      <c r="D28" s="8" t="n"/>
      <c r="E28" s="8" t="n"/>
      <c r="F28" s="9" t="n"/>
      <c r="G28" s="7" t="n"/>
      <c r="H28" s="8" t="n"/>
    </row>
    <row r="29" ht="21" customHeight="1">
      <c r="A29" s="7" t="n"/>
      <c r="B29" s="8" t="n"/>
      <c r="C29" s="8" t="n"/>
      <c r="D29" s="8" t="n"/>
      <c r="E29" s="8" t="n"/>
      <c r="F29" s="9" t="n"/>
      <c r="G29" s="7" t="n"/>
      <c r="H29" s="8" t="n"/>
    </row>
    <row r="30" ht="21" customHeight="1">
      <c r="A30" s="7" t="n"/>
      <c r="B30" s="8" t="n"/>
      <c r="C30" s="8" t="n"/>
      <c r="D30" s="8" t="n"/>
      <c r="E30" s="8" t="n"/>
      <c r="F30" s="9" t="n"/>
      <c r="G30" s="7" t="n"/>
      <c r="H30" s="8" t="n"/>
    </row>
    <row r="31" ht="21" customHeight="1">
      <c r="A31" s="7" t="n"/>
      <c r="B31" s="8" t="n"/>
      <c r="C31" s="8" t="n"/>
      <c r="D31" s="8" t="n"/>
      <c r="E31" s="8" t="n"/>
      <c r="F31" s="9" t="n"/>
      <c r="G31" s="7" t="n"/>
      <c r="H31" s="8" t="n"/>
    </row>
    <row r="32" ht="21" customHeight="1">
      <c r="A32" s="7" t="n"/>
      <c r="B32" s="8" t="n"/>
      <c r="C32" s="8" t="n"/>
      <c r="D32" s="8" t="n"/>
      <c r="E32" s="8" t="n"/>
      <c r="F32" s="9" t="n"/>
      <c r="G32" s="7" t="n"/>
      <c r="H32" s="8" t="n"/>
    </row>
    <row r="33" ht="21" customHeight="1">
      <c r="A33" s="7" t="n"/>
      <c r="B33" s="8" t="n"/>
      <c r="C33" s="8" t="n"/>
      <c r="D33" s="8" t="n"/>
      <c r="E33" s="8" t="n"/>
      <c r="F33" s="9" t="n"/>
      <c r="G33" s="7" t="n"/>
      <c r="H33" s="8" t="n"/>
    </row>
    <row r="34" ht="21" customHeight="1">
      <c r="A34" s="7" t="n"/>
      <c r="B34" s="8" t="n"/>
      <c r="C34" s="8" t="n"/>
      <c r="D34" s="8" t="n"/>
      <c r="E34" s="8" t="n"/>
      <c r="F34" s="9" t="n"/>
      <c r="G34" s="7" t="n"/>
      <c r="H34" s="8" t="n"/>
    </row>
    <row r="35" ht="21" customHeight="1">
      <c r="A35" s="7" t="n"/>
      <c r="B35" s="8" t="n"/>
      <c r="C35" s="8" t="n"/>
      <c r="D35" s="8" t="n"/>
      <c r="E35" s="8" t="n"/>
      <c r="F35" s="9" t="n"/>
      <c r="G35" s="7" t="n"/>
      <c r="H35" s="8" t="n"/>
    </row>
    <row r="36" ht="21" customHeight="1">
      <c r="A36" s="7" t="n"/>
      <c r="B36" s="8" t="n"/>
      <c r="C36" s="8" t="n"/>
      <c r="D36" s="8" t="n"/>
      <c r="E36" s="8" t="n"/>
      <c r="F36" s="9" t="n"/>
      <c r="G36" s="7" t="n"/>
      <c r="H36" s="8" t="n"/>
    </row>
    <row r="37" ht="21" customHeight="1">
      <c r="A37" s="7" t="n"/>
      <c r="B37" s="8" t="n"/>
      <c r="C37" s="8" t="n"/>
      <c r="D37" s="8" t="n"/>
      <c r="E37" s="8" t="n"/>
      <c r="F37" s="9" t="n"/>
      <c r="G37" s="7" t="n"/>
      <c r="H37" s="8" t="n"/>
    </row>
    <row r="38" ht="21" customHeight="1">
      <c r="A38" s="7" t="n"/>
      <c r="B38" s="8" t="n"/>
      <c r="C38" s="8" t="n"/>
      <c r="D38" s="8" t="n"/>
      <c r="E38" s="8" t="n"/>
      <c r="F38" s="9" t="n"/>
      <c r="G38" s="7" t="n"/>
      <c r="H38" s="8" t="n"/>
    </row>
    <row r="39" ht="21" customHeight="1">
      <c r="A39" s="7" t="n"/>
      <c r="B39" s="8" t="n"/>
      <c r="C39" s="8" t="n"/>
      <c r="D39" s="8" t="n"/>
      <c r="E39" s="8" t="n"/>
      <c r="F39" s="9" t="n"/>
      <c r="G39" s="7" t="n"/>
      <c r="H39" s="8" t="n"/>
    </row>
    <row r="40" ht="21" customHeight="1">
      <c r="A40" s="7" t="n"/>
      <c r="B40" s="8" t="n"/>
      <c r="C40" s="8" t="n"/>
      <c r="D40" s="8" t="n"/>
      <c r="E40" s="8" t="n"/>
      <c r="F40" s="9" t="n"/>
      <c r="G40" s="7" t="n"/>
      <c r="H40" s="8" t="n"/>
    </row>
    <row r="41" ht="21" customHeight="1">
      <c r="A41" s="7" t="n"/>
      <c r="B41" s="8" t="n"/>
      <c r="C41" s="8" t="n"/>
      <c r="D41" s="8" t="n"/>
      <c r="E41" s="8" t="n"/>
      <c r="F41" s="9" t="n"/>
      <c r="G41" s="7" t="n"/>
      <c r="H41" s="8" t="n"/>
    </row>
    <row r="42" ht="21" customHeight="1">
      <c r="A42" s="7" t="n"/>
      <c r="B42" s="8" t="n"/>
      <c r="C42" s="8" t="n"/>
      <c r="D42" s="8" t="n"/>
      <c r="E42" s="8" t="n"/>
      <c r="F42" s="9" t="n"/>
      <c r="G42" s="7" t="n"/>
      <c r="H42" s="8" t="n"/>
    </row>
    <row r="43" ht="21" customHeight="1">
      <c r="A43" s="7" t="n"/>
      <c r="B43" s="8" t="n"/>
      <c r="C43" s="8" t="n"/>
      <c r="D43" s="8" t="n"/>
      <c r="E43" s="8" t="n"/>
      <c r="F43" s="9" t="n"/>
      <c r="G43" s="7" t="n"/>
      <c r="H43" s="8" t="n"/>
    </row>
    <row r="44" ht="21" customHeight="1">
      <c r="A44" s="7" t="n"/>
      <c r="B44" s="8" t="n"/>
      <c r="C44" s="8" t="n"/>
      <c r="D44" s="8" t="n"/>
      <c r="E44" s="8" t="n"/>
      <c r="F44" s="9" t="n"/>
      <c r="G44" s="7" t="n"/>
      <c r="H44" s="8" t="n"/>
    </row>
    <row r="45" ht="21" customHeight="1">
      <c r="A45" s="7" t="n"/>
      <c r="B45" s="8" t="n"/>
      <c r="C45" s="8" t="n"/>
      <c r="D45" s="8" t="n"/>
      <c r="E45" s="8" t="n"/>
      <c r="F45" s="9" t="n"/>
      <c r="G45" s="7" t="n"/>
      <c r="H45" s="8" t="n"/>
    </row>
    <row r="46" ht="21" customHeight="1">
      <c r="A46" s="7" t="n"/>
      <c r="B46" s="8" t="n"/>
      <c r="C46" s="8" t="n"/>
      <c r="D46" s="8" t="n"/>
      <c r="E46" s="8" t="n"/>
      <c r="F46" s="9" t="n"/>
      <c r="G46" s="7" t="n"/>
      <c r="H46" s="8" t="n"/>
    </row>
    <row r="47" ht="21" customHeight="1">
      <c r="A47" s="7" t="n"/>
      <c r="B47" s="8" t="n"/>
      <c r="C47" s="8" t="n"/>
      <c r="D47" s="8" t="n"/>
      <c r="E47" s="8" t="n"/>
      <c r="F47" s="9" t="n"/>
      <c r="G47" s="7" t="n"/>
      <c r="H47" s="8" t="n"/>
    </row>
    <row r="48" ht="21" customHeight="1">
      <c r="A48" s="7" t="n"/>
      <c r="B48" s="8" t="n"/>
      <c r="C48" s="8" t="n"/>
      <c r="D48" s="8" t="n"/>
      <c r="E48" s="8" t="n"/>
      <c r="F48" s="9" t="n"/>
      <c r="G48" s="7" t="n"/>
      <c r="H48" s="8" t="n"/>
    </row>
    <row r="49" ht="21" customHeight="1">
      <c r="A49" s="7" t="n"/>
      <c r="B49" s="8" t="n"/>
      <c r="C49" s="8" t="n"/>
      <c r="D49" s="8" t="n"/>
      <c r="E49" s="8" t="n"/>
      <c r="F49" s="9" t="n"/>
      <c r="G49" s="7" t="n"/>
      <c r="H49" s="8" t="n"/>
    </row>
    <row r="50" ht="21" customHeight="1">
      <c r="A50" s="7" t="n"/>
      <c r="B50" s="8" t="n"/>
      <c r="C50" s="8" t="n"/>
      <c r="D50" s="8" t="n"/>
      <c r="E50" s="8" t="n"/>
      <c r="F50" s="9" t="n"/>
      <c r="G50" s="7" t="n"/>
      <c r="H50" s="8" t="n"/>
    </row>
    <row r="51" ht="21" customHeight="1">
      <c r="A51" s="7" t="n"/>
      <c r="B51" s="8" t="n"/>
      <c r="C51" s="8" t="n"/>
      <c r="D51" s="8" t="n"/>
      <c r="E51" s="8" t="n"/>
      <c r="F51" s="9" t="n"/>
      <c r="G51" s="7" t="n"/>
      <c r="H51" s="8" t="n"/>
    </row>
    <row r="52" ht="21" customHeight="1">
      <c r="A52" s="7" t="n"/>
      <c r="B52" s="8" t="n"/>
      <c r="C52" s="8" t="n"/>
      <c r="D52" s="8" t="n"/>
      <c r="E52" s="8" t="n"/>
      <c r="F52" s="9" t="n"/>
      <c r="G52" s="7" t="n"/>
      <c r="H52" s="8" t="n"/>
    </row>
    <row r="53" ht="21" customHeight="1">
      <c r="A53" s="7" t="n"/>
      <c r="B53" s="8" t="n"/>
      <c r="C53" s="8" t="n"/>
      <c r="D53" s="8" t="n"/>
      <c r="E53" s="8" t="n"/>
      <c r="F53" s="9" t="n"/>
      <c r="G53" s="7" t="n"/>
      <c r="H53" s="8" t="n"/>
    </row>
    <row r="54" ht="21" customHeight="1">
      <c r="A54" s="7" t="n"/>
      <c r="B54" s="8" t="n"/>
      <c r="C54" s="8" t="n"/>
      <c r="D54" s="8" t="n"/>
      <c r="E54" s="8" t="n"/>
      <c r="F54" s="9" t="n"/>
      <c r="G54" s="7" t="n"/>
      <c r="H54" s="8" t="n"/>
    </row>
    <row r="55" ht="21" customHeight="1">
      <c r="A55" s="7" t="n"/>
      <c r="B55" s="8" t="n"/>
      <c r="C55" s="8" t="n"/>
      <c r="D55" s="8" t="n"/>
      <c r="E55" s="8" t="n"/>
      <c r="F55" s="9" t="n"/>
      <c r="G55" s="7" t="n"/>
      <c r="H55" s="8" t="n"/>
    </row>
    <row r="56" ht="21" customHeight="1">
      <c r="A56" s="7" t="n"/>
      <c r="B56" s="8" t="n"/>
      <c r="C56" s="8" t="n"/>
      <c r="D56" s="8" t="n"/>
      <c r="E56" s="8" t="n"/>
      <c r="F56" s="9" t="n"/>
      <c r="G56" s="7" t="n"/>
      <c r="H56" s="8" t="n"/>
    </row>
    <row r="57" ht="21" customHeight="1">
      <c r="A57" s="7" t="n"/>
      <c r="B57" s="8" t="n"/>
      <c r="C57" s="8" t="n"/>
      <c r="D57" s="8" t="n"/>
      <c r="E57" s="8" t="n"/>
      <c r="F57" s="9" t="n"/>
      <c r="G57" s="7" t="n"/>
      <c r="H57" s="8" t="n"/>
    </row>
    <row r="58" ht="21" customHeight="1">
      <c r="A58" s="7" t="n"/>
      <c r="B58" s="8" t="n"/>
      <c r="C58" s="8" t="n"/>
      <c r="D58" s="8" t="n"/>
      <c r="E58" s="8" t="n"/>
      <c r="F58" s="9" t="n"/>
      <c r="G58" s="7" t="n"/>
      <c r="H58" s="8" t="n"/>
    </row>
    <row r="59" ht="21" customHeight="1">
      <c r="A59" s="7" t="n"/>
      <c r="B59" s="8" t="n"/>
      <c r="C59" s="8" t="n"/>
      <c r="D59" s="8" t="n"/>
      <c r="E59" s="8" t="n"/>
      <c r="F59" s="9" t="n"/>
      <c r="G59" s="7" t="n"/>
      <c r="H59" s="8" t="n"/>
    </row>
    <row r="60" ht="21" customHeight="1">
      <c r="A60" s="7" t="n"/>
      <c r="B60" s="8" t="n"/>
      <c r="C60" s="8" t="n"/>
      <c r="D60" s="8" t="n"/>
      <c r="E60" s="8" t="n"/>
      <c r="F60" s="9" t="n"/>
      <c r="G60" s="7" t="n"/>
      <c r="H60" s="8" t="n"/>
    </row>
    <row r="61" ht="21" customHeight="1">
      <c r="A61" s="7" t="n"/>
      <c r="B61" s="8" t="n"/>
      <c r="C61" s="8" t="n"/>
      <c r="D61" s="8" t="n"/>
      <c r="E61" s="8" t="n"/>
      <c r="F61" s="9" t="n"/>
      <c r="G61" s="7" t="n"/>
      <c r="H61" s="8" t="n"/>
    </row>
    <row r="62" ht="21" customHeight="1">
      <c r="A62" s="7" t="n"/>
      <c r="B62" s="8" t="n"/>
      <c r="C62" s="8" t="n"/>
      <c r="D62" s="8" t="n"/>
      <c r="E62" s="8" t="n"/>
      <c r="F62" s="9" t="n"/>
      <c r="G62" s="7" t="n"/>
      <c r="H62" s="8" t="n"/>
    </row>
    <row r="63" ht="21" customHeight="1">
      <c r="A63" s="7" t="n"/>
      <c r="B63" s="8" t="n"/>
      <c r="C63" s="8" t="n"/>
      <c r="D63" s="8" t="n"/>
      <c r="E63" s="8" t="n"/>
      <c r="F63" s="9" t="n"/>
      <c r="G63" s="7" t="n"/>
      <c r="H63" s="8" t="n"/>
    </row>
    <row r="64" ht="21" customHeight="1">
      <c r="A64" s="7" t="n"/>
      <c r="B64" s="8" t="n"/>
      <c r="C64" s="8" t="n"/>
      <c r="D64" s="8" t="n"/>
      <c r="E64" s="8" t="n"/>
      <c r="F64" s="9" t="n"/>
      <c r="G64" s="7" t="n"/>
      <c r="H64" s="8" t="n"/>
    </row>
    <row r="65" ht="21" customHeight="1">
      <c r="A65" s="7" t="n"/>
      <c r="B65" s="8" t="n"/>
      <c r="C65" s="8" t="n"/>
      <c r="D65" s="8" t="n"/>
      <c r="E65" s="8" t="n"/>
      <c r="F65" s="9" t="n"/>
      <c r="G65" s="7" t="n"/>
      <c r="H65" s="8" t="n"/>
    </row>
    <row r="66" ht="21" customHeight="1">
      <c r="A66" s="7" t="n"/>
      <c r="B66" s="8" t="n"/>
      <c r="C66" s="8" t="n"/>
      <c r="D66" s="8" t="n"/>
      <c r="E66" s="8" t="n"/>
      <c r="F66" s="9" t="n"/>
      <c r="G66" s="7" t="n"/>
      <c r="H66" s="8" t="n"/>
    </row>
    <row r="67" ht="21" customHeight="1">
      <c r="A67" s="7" t="n"/>
      <c r="B67" s="8" t="n"/>
      <c r="C67" s="8" t="n"/>
      <c r="D67" s="8" t="n"/>
      <c r="E67" s="8" t="n"/>
      <c r="F67" s="9" t="n"/>
      <c r="G67" s="7" t="n"/>
      <c r="H67" s="8" t="n"/>
    </row>
    <row r="68" ht="21" customHeight="1">
      <c r="A68" s="7" t="n"/>
      <c r="B68" s="8" t="n"/>
      <c r="C68" s="8" t="n"/>
      <c r="D68" s="8" t="n"/>
      <c r="E68" s="8" t="n"/>
      <c r="F68" s="9" t="n"/>
      <c r="G68" s="7" t="n"/>
      <c r="H68" s="8" t="n"/>
    </row>
    <row r="69" ht="21" customHeight="1">
      <c r="A69" s="7" t="n"/>
      <c r="B69" s="8" t="n"/>
      <c r="C69" s="8" t="n"/>
      <c r="D69" s="8" t="n"/>
      <c r="E69" s="8" t="n"/>
      <c r="F69" s="9" t="n"/>
      <c r="G69" s="7" t="n"/>
      <c r="H69" s="8" t="n"/>
    </row>
    <row r="70" ht="21" customHeight="1">
      <c r="A70" s="7" t="n"/>
      <c r="B70" s="8" t="n"/>
      <c r="C70" s="8" t="n"/>
      <c r="D70" s="8" t="n"/>
      <c r="E70" s="8" t="n"/>
      <c r="F70" s="9" t="n"/>
      <c r="G70" s="7" t="n"/>
      <c r="H70" s="8" t="n"/>
    </row>
    <row r="71" ht="21" customHeight="1">
      <c r="A71" s="7" t="n"/>
      <c r="B71" s="8" t="n"/>
      <c r="C71" s="8" t="n"/>
      <c r="D71" s="8" t="n"/>
      <c r="E71" s="8" t="n"/>
      <c r="F71" s="9" t="n"/>
      <c r="G71" s="7" t="n"/>
      <c r="H71" s="8" t="n"/>
    </row>
    <row r="72" ht="21" customHeight="1">
      <c r="A72" s="7" t="n"/>
      <c r="B72" s="8" t="n"/>
      <c r="C72" s="8" t="n"/>
      <c r="D72" s="8" t="n"/>
      <c r="E72" s="8" t="n"/>
      <c r="F72" s="9" t="n"/>
      <c r="G72" s="7" t="n"/>
      <c r="H72" s="8" t="n"/>
    </row>
    <row r="73" ht="21" customHeight="1">
      <c r="A73" s="7" t="n"/>
      <c r="B73" s="8" t="n"/>
      <c r="C73" s="8" t="n"/>
      <c r="D73" s="8" t="n"/>
      <c r="E73" s="8" t="n"/>
      <c r="F73" s="9" t="n"/>
      <c r="G73" s="7" t="n"/>
      <c r="H73" s="8" t="n"/>
    </row>
    <row r="74" ht="21" customHeight="1">
      <c r="A74" s="7" t="n"/>
      <c r="B74" s="8" t="n"/>
      <c r="C74" s="8" t="n"/>
      <c r="D74" s="8" t="n"/>
      <c r="E74" s="8" t="n"/>
      <c r="F74" s="9" t="n"/>
      <c r="G74" s="7" t="n"/>
      <c r="H74" s="8" t="n"/>
    </row>
    <row r="75" ht="21" customHeight="1">
      <c r="A75" s="7" t="n"/>
      <c r="B75" s="8" t="n"/>
      <c r="C75" s="8" t="n"/>
      <c r="D75" s="8" t="n"/>
      <c r="E75" s="8" t="n"/>
      <c r="F75" s="9" t="n"/>
      <c r="G75" s="7" t="n"/>
      <c r="H75" s="8" t="n"/>
    </row>
    <row r="76" ht="21" customHeight="1">
      <c r="A76" s="7" t="n"/>
      <c r="B76" s="8" t="n"/>
      <c r="C76" s="8" t="n"/>
      <c r="D76" s="8" t="n"/>
      <c r="E76" s="8" t="n"/>
      <c r="F76" s="9" t="n"/>
      <c r="G76" s="7" t="n"/>
      <c r="H76" s="8" t="n"/>
    </row>
    <row r="77" ht="21" customHeight="1">
      <c r="A77" s="7" t="n"/>
      <c r="B77" s="8" t="n"/>
      <c r="C77" s="8" t="n"/>
      <c r="D77" s="8" t="n"/>
      <c r="E77" s="8" t="n"/>
      <c r="F77" s="9" t="n"/>
      <c r="G77" s="7" t="n"/>
      <c r="H77" s="8" t="n"/>
    </row>
    <row r="78" ht="21" customHeight="1">
      <c r="A78" s="7" t="n"/>
      <c r="B78" s="8" t="n"/>
      <c r="C78" s="8" t="n"/>
      <c r="D78" s="8" t="n"/>
      <c r="E78" s="8" t="n"/>
      <c r="F78" s="9" t="n"/>
      <c r="G78" s="7" t="n"/>
      <c r="H78" s="8" t="n"/>
    </row>
    <row r="79" ht="21" customHeight="1">
      <c r="A79" s="7" t="n"/>
      <c r="B79" s="8" t="n"/>
      <c r="C79" s="8" t="n"/>
      <c r="D79" s="8" t="n"/>
      <c r="E79" s="8" t="n"/>
      <c r="F79" s="9" t="n"/>
      <c r="G79" s="7" t="n"/>
      <c r="H79" s="8" t="n"/>
    </row>
    <row r="80" ht="21" customHeight="1">
      <c r="A80" s="7" t="n"/>
      <c r="B80" s="8" t="n"/>
      <c r="C80" s="8" t="n"/>
      <c r="D80" s="8" t="n"/>
      <c r="E80" s="8" t="n"/>
      <c r="F80" s="9" t="n"/>
      <c r="G80" s="7" t="n"/>
      <c r="H80" s="8" t="n"/>
    </row>
    <row r="81" ht="21" customHeight="1">
      <c r="A81" s="7" t="n"/>
      <c r="B81" s="8" t="n"/>
      <c r="C81" s="8" t="n"/>
      <c r="D81" s="8" t="n"/>
      <c r="E81" s="8" t="n"/>
      <c r="F81" s="9" t="n"/>
      <c r="G81" s="7" t="n"/>
      <c r="H81" s="8" t="n"/>
    </row>
    <row r="82" ht="21" customHeight="1">
      <c r="A82" s="7" t="n"/>
      <c r="B82" s="8" t="n"/>
      <c r="C82" s="8" t="n"/>
      <c r="D82" s="8" t="n"/>
      <c r="E82" s="8" t="n"/>
      <c r="F82" s="9" t="n"/>
      <c r="G82" s="7" t="n"/>
      <c r="H82" s="8" t="n"/>
    </row>
    <row r="83" ht="21" customHeight="1">
      <c r="A83" s="7" t="n"/>
      <c r="B83" s="8" t="n"/>
      <c r="C83" s="8" t="n"/>
      <c r="D83" s="8" t="n"/>
      <c r="E83" s="8" t="n"/>
      <c r="F83" s="9" t="n"/>
      <c r="G83" s="7" t="n"/>
      <c r="H83" s="8" t="n"/>
    </row>
    <row r="84" ht="21" customHeight="1">
      <c r="A84" s="7" t="n"/>
      <c r="B84" s="8" t="n"/>
      <c r="C84" s="8" t="n"/>
      <c r="D84" s="8" t="n"/>
      <c r="E84" s="8" t="n"/>
      <c r="F84" s="9" t="n"/>
      <c r="G84" s="7" t="n"/>
      <c r="H84" s="8" t="n"/>
    </row>
    <row r="85" ht="21" customHeight="1">
      <c r="A85" s="7" t="n"/>
      <c r="B85" s="8" t="n"/>
      <c r="C85" s="8" t="n"/>
      <c r="D85" s="8" t="n"/>
      <c r="E85" s="8" t="n"/>
      <c r="F85" s="9" t="n"/>
      <c r="G85" s="7" t="n"/>
      <c r="H85" s="8" t="n"/>
    </row>
    <row r="86" ht="21" customHeight="1">
      <c r="A86" s="7" t="n"/>
      <c r="B86" s="8" t="n"/>
      <c r="C86" s="8" t="n"/>
      <c r="D86" s="8" t="n"/>
      <c r="E86" s="8" t="n"/>
      <c r="F86" s="9" t="n"/>
      <c r="G86" s="7" t="n"/>
      <c r="H86" s="8" t="n"/>
    </row>
    <row r="87" ht="21" customHeight="1">
      <c r="A87" s="7" t="n"/>
      <c r="B87" s="8" t="n"/>
      <c r="C87" s="8" t="n"/>
      <c r="D87" s="8" t="n"/>
      <c r="E87" s="8" t="n"/>
      <c r="F87" s="9" t="n"/>
      <c r="G87" s="7" t="n"/>
      <c r="H87" s="8" t="n"/>
    </row>
    <row r="88" ht="21" customHeight="1">
      <c r="A88" s="7" t="n"/>
      <c r="B88" s="8" t="n"/>
      <c r="C88" s="8" t="n"/>
      <c r="D88" s="8" t="n"/>
      <c r="E88" s="8" t="n"/>
      <c r="F88" s="9" t="n"/>
      <c r="G88" s="7" t="n"/>
      <c r="H88" s="8" t="n"/>
    </row>
    <row r="89" ht="21" customHeight="1">
      <c r="A89" s="7" t="n"/>
      <c r="B89" s="8" t="n"/>
      <c r="C89" s="8" t="n"/>
      <c r="D89" s="8" t="n"/>
      <c r="E89" s="8" t="n"/>
      <c r="F89" s="9" t="n"/>
      <c r="G89" s="7" t="n"/>
      <c r="H89" s="8" t="n"/>
    </row>
    <row r="90" ht="21" customHeight="1">
      <c r="A90" s="7" t="n"/>
      <c r="B90" s="8" t="n"/>
      <c r="C90" s="8" t="n"/>
      <c r="D90" s="8" t="n"/>
      <c r="E90" s="8" t="n"/>
      <c r="F90" s="9" t="n"/>
      <c r="G90" s="7" t="n"/>
      <c r="H90" s="8" t="n"/>
    </row>
    <row r="91" ht="21" customHeight="1">
      <c r="A91" s="7" t="n"/>
      <c r="B91" s="8" t="n"/>
      <c r="C91" s="8" t="n"/>
      <c r="D91" s="8" t="n"/>
      <c r="E91" s="8" t="n"/>
      <c r="F91" s="9" t="n"/>
      <c r="G91" s="7" t="n"/>
      <c r="H91" s="8" t="n"/>
    </row>
    <row r="92" ht="21" customHeight="1">
      <c r="A92" s="7" t="n"/>
      <c r="B92" s="8" t="n"/>
      <c r="C92" s="8" t="n"/>
      <c r="D92" s="8" t="n"/>
      <c r="E92" s="8" t="n"/>
      <c r="F92" s="9" t="n"/>
      <c r="G92" s="7" t="n"/>
      <c r="H92" s="8" t="n"/>
    </row>
    <row r="93" ht="21" customHeight="1">
      <c r="A93" s="7" t="n"/>
      <c r="B93" s="8" t="n"/>
      <c r="C93" s="8" t="n"/>
      <c r="D93" s="8" t="n"/>
      <c r="E93" s="8" t="n"/>
      <c r="F93" s="9" t="n"/>
      <c r="G93" s="7" t="n"/>
      <c r="H93" s="8" t="n"/>
    </row>
    <row r="94" ht="21" customHeight="1">
      <c r="A94" s="7" t="n"/>
      <c r="B94" s="8" t="n"/>
      <c r="C94" s="8" t="n"/>
      <c r="D94" s="8" t="n"/>
      <c r="E94" s="8" t="n"/>
      <c r="F94" s="9" t="n"/>
      <c r="G94" s="7" t="n"/>
      <c r="H94" s="8" t="n"/>
    </row>
    <row r="95" ht="21" customHeight="1">
      <c r="A95" s="7" t="n"/>
      <c r="B95" s="8" t="n"/>
      <c r="C95" s="8" t="n"/>
      <c r="D95" s="8" t="n"/>
      <c r="E95" s="8" t="n"/>
      <c r="F95" s="9" t="n"/>
      <c r="G95" s="7" t="n"/>
      <c r="H95" s="8" t="n"/>
    </row>
    <row r="96" ht="21" customHeight="1">
      <c r="A96" s="7" t="n"/>
      <c r="B96" s="8" t="n"/>
      <c r="C96" s="8" t="n"/>
      <c r="D96" s="8" t="n"/>
      <c r="E96" s="8" t="n"/>
      <c r="F96" s="9" t="n"/>
      <c r="G96" s="7" t="n"/>
      <c r="H96" s="8" t="n"/>
    </row>
    <row r="97" ht="21" customHeight="1">
      <c r="A97" s="7" t="n"/>
      <c r="B97" s="8" t="n"/>
      <c r="C97" s="8" t="n"/>
      <c r="D97" s="8" t="n"/>
      <c r="E97" s="8" t="n"/>
      <c r="F97" s="9" t="n"/>
      <c r="G97" s="7" t="n"/>
      <c r="H97" s="8" t="n"/>
    </row>
    <row r="98" ht="21" customHeight="1">
      <c r="A98" s="7" t="n"/>
      <c r="B98" s="8" t="n"/>
      <c r="C98" s="8" t="n"/>
      <c r="D98" s="8" t="n"/>
      <c r="E98" s="8" t="n"/>
      <c r="F98" s="9" t="n"/>
      <c r="G98" s="7" t="n"/>
      <c r="H98" s="8" t="n"/>
    </row>
    <row r="99" ht="21" customHeight="1">
      <c r="A99" s="7" t="n"/>
      <c r="B99" s="8" t="n"/>
      <c r="C99" s="8" t="n"/>
      <c r="D99" s="8" t="n"/>
      <c r="E99" s="8" t="n"/>
      <c r="F99" s="9" t="n"/>
      <c r="G99" s="7" t="n"/>
      <c r="H99" s="8" t="n"/>
    </row>
    <row r="100" ht="21" customHeight="1">
      <c r="A100" s="7" t="n"/>
      <c r="B100" s="8" t="n"/>
      <c r="C100" s="8" t="n"/>
      <c r="D100" s="8" t="n"/>
      <c r="E100" s="8" t="n"/>
      <c r="F100" s="9" t="n"/>
      <c r="G100" s="7" t="n"/>
      <c r="H100" s="8" t="n"/>
    </row>
    <row r="101" ht="21" customHeight="1">
      <c r="A101" s="7" t="n"/>
      <c r="B101" s="8" t="n"/>
      <c r="C101" s="8" t="n"/>
      <c r="D101" s="8" t="n"/>
      <c r="E101" s="8" t="n"/>
      <c r="F101" s="9" t="n"/>
      <c r="G101" s="7" t="n"/>
      <c r="H101" s="8" t="n"/>
    </row>
    <row r="102" ht="21" customHeight="1">
      <c r="A102" s="7" t="n"/>
      <c r="B102" s="8" t="n"/>
      <c r="C102" s="8" t="n"/>
      <c r="D102" s="8" t="n"/>
      <c r="E102" s="8" t="n"/>
      <c r="F102" s="9" t="n"/>
      <c r="G102" s="7" t="n"/>
      <c r="H102" s="8" t="n"/>
    </row>
    <row r="103" ht="21" customHeight="1">
      <c r="A103" s="7" t="n"/>
      <c r="B103" s="8" t="n"/>
      <c r="C103" s="8" t="n"/>
      <c r="D103" s="8" t="n"/>
      <c r="E103" s="8" t="n"/>
      <c r="F103" s="9" t="n"/>
      <c r="G103" s="7" t="n"/>
      <c r="H103" s="8" t="n"/>
    </row>
    <row r="104" ht="21" customHeight="1">
      <c r="A104" s="7" t="n"/>
      <c r="B104" s="8" t="n"/>
      <c r="C104" s="8" t="n"/>
      <c r="D104" s="8" t="n"/>
      <c r="E104" s="8" t="n"/>
      <c r="F104" s="9" t="n"/>
      <c r="G104" s="7" t="n"/>
      <c r="H104" s="8" t="n"/>
    </row>
    <row r="105" ht="21" customHeight="1">
      <c r="A105" s="7" t="n"/>
      <c r="B105" s="8" t="n"/>
      <c r="C105" s="8" t="n"/>
      <c r="D105" s="8" t="n"/>
      <c r="E105" s="8" t="n"/>
      <c r="F105" s="9" t="n"/>
      <c r="G105" s="7" t="n"/>
      <c r="H105" s="8" t="n"/>
    </row>
    <row r="106" ht="21" customHeight="1">
      <c r="A106" s="7" t="n"/>
      <c r="B106" s="8" t="n"/>
      <c r="C106" s="8" t="n"/>
      <c r="D106" s="8" t="n"/>
      <c r="E106" s="8" t="n"/>
      <c r="F106" s="9" t="n"/>
      <c r="G106" s="7" t="n"/>
      <c r="H106" s="8" t="n"/>
    </row>
    <row r="107" ht="21" customHeight="1">
      <c r="A107" s="7" t="n"/>
      <c r="B107" s="8" t="n"/>
      <c r="C107" s="8" t="n"/>
      <c r="D107" s="8" t="n"/>
      <c r="E107" s="8" t="n"/>
      <c r="F107" s="9" t="n"/>
      <c r="G107" s="7" t="n"/>
      <c r="H107" s="8" t="n"/>
    </row>
    <row r="108" ht="21" customHeight="1">
      <c r="A108" s="7" t="n"/>
      <c r="B108" s="8" t="n"/>
      <c r="C108" s="8" t="n"/>
      <c r="D108" s="8" t="n"/>
      <c r="E108" s="8" t="n"/>
      <c r="F108" s="9" t="n"/>
      <c r="G108" s="7" t="n"/>
      <c r="H108" s="8" t="n"/>
    </row>
    <row r="109" ht="21" customHeight="1">
      <c r="A109" s="7" t="n"/>
      <c r="B109" s="8" t="n"/>
      <c r="C109" s="8" t="n"/>
      <c r="D109" s="8" t="n"/>
      <c r="E109" s="8" t="n"/>
      <c r="F109" s="9" t="n"/>
      <c r="G109" s="7" t="n"/>
      <c r="H109" s="8" t="n"/>
    </row>
    <row r="110" ht="21" customHeight="1">
      <c r="A110" s="7" t="n"/>
      <c r="B110" s="8" t="n"/>
      <c r="C110" s="8" t="n"/>
      <c r="D110" s="8" t="n"/>
      <c r="E110" s="8" t="n"/>
      <c r="F110" s="9" t="n"/>
      <c r="G110" s="7" t="n"/>
      <c r="H110" s="8" t="n"/>
    </row>
    <row r="111" ht="21" customHeight="1">
      <c r="A111" s="7" t="n"/>
      <c r="B111" s="8" t="n"/>
      <c r="C111" s="8" t="n"/>
      <c r="D111" s="8" t="n"/>
      <c r="E111" s="8" t="n"/>
      <c r="F111" s="9" t="n"/>
      <c r="G111" s="7" t="n"/>
      <c r="H111" s="8" t="n"/>
    </row>
  </sheetData>
  <autoFilter ref="A1:H111"/>
  <dataValidations count="1">
    <dataValidation sqref="G2:G9 G12:G111" showErrorMessage="1" showInputMessage="1" allowBlank="1" type="list">
      <formula1>"Ativo,Inativo"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P111"/>
  <sheetViews>
    <sheetView showGridLines="0" zoomScale="55" zoomScaleNormal="5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23" customWidth="1" min="3" max="3"/>
    <col width="28" customWidth="1" min="4" max="4"/>
    <col width="14" customWidth="1" min="5" max="5"/>
    <col width="24" customWidth="1" min="6" max="6"/>
    <col width="32" customWidth="1" min="7" max="7"/>
    <col width="31" customWidth="1" min="8" max="8"/>
    <col width="19" customWidth="1" min="9" max="9"/>
    <col width="23" customWidth="1" min="10" max="10"/>
    <col width="16" customWidth="1" min="11" max="11"/>
    <col width="14" customWidth="1" min="12" max="12"/>
    <col width="20" customWidth="1" min="13" max="13"/>
    <col width="20" customWidth="1" min="14" max="14"/>
    <col width="23" customWidth="1" min="15" max="15"/>
    <col width="20" customWidth="1" min="16" max="16"/>
  </cols>
  <sheetData>
    <row r="1" ht="32" customHeight="1">
      <c r="A1" s="33" t="inlineStr">
        <is>
          <t>Data</t>
        </is>
      </c>
      <c r="B1" s="33" t="inlineStr">
        <is>
          <t>Competência</t>
        </is>
      </c>
      <c r="C1" s="33" t="inlineStr">
        <is>
          <t>Código do Centro de Custo</t>
        </is>
      </c>
      <c r="D1" s="33" t="inlineStr">
        <is>
          <t>Centro de Custo</t>
        </is>
      </c>
      <c r="E1" s="33" t="inlineStr">
        <is>
          <t>Tipo</t>
        </is>
      </c>
      <c r="F1" s="33" t="inlineStr">
        <is>
          <t>Categoria</t>
        </is>
      </c>
      <c r="G1" s="33" t="inlineStr">
        <is>
          <t>Descrição</t>
        </is>
      </c>
      <c r="H1" s="33" t="inlineStr">
        <is>
          <t>Fornecedor/Cliente</t>
        </is>
      </c>
      <c r="I1" s="33" t="inlineStr">
        <is>
          <t>CNPJ/CPF</t>
        </is>
      </c>
      <c r="J1" s="33" t="inlineStr">
        <is>
          <t>Documento (NF-e/Recibo)</t>
        </is>
      </c>
      <c r="K1" s="33" t="inlineStr">
        <is>
          <t>Valor</t>
        </is>
      </c>
      <c r="L1" s="33" t="inlineStr">
        <is>
          <t>Status</t>
        </is>
      </c>
      <c r="M1" s="33" t="inlineStr">
        <is>
          <t>Orçamento do Centro</t>
        </is>
      </c>
      <c r="N1" s="33" t="inlineStr">
        <is>
          <t>Impacto no Resultado</t>
        </is>
      </c>
      <c r="O1" s="33" t="inlineStr">
        <is>
          <t>Alerta Orçamentário</t>
        </is>
      </c>
      <c r="P1" s="33" t="inlineStr">
        <is>
          <t>Regime Tributário</t>
        </is>
      </c>
    </row>
    <row r="2">
      <c r="A2" s="34" t="n">
        <v>46267</v>
      </c>
      <c r="B2" s="13" t="inlineStr">
        <is>
          <t>09/2026</t>
        </is>
      </c>
      <c r="C2" s="13" t="inlineStr">
        <is>
          <t>CC-001</t>
        </is>
      </c>
      <c r="D2" s="14">
        <f>IF(C2="","",IFERROR(VLOOKUP(C2,'Centros de Custo'!$A$2:$H$111,2,FALSE),"Código não encontrado"))</f>
        <v/>
      </c>
      <c r="E2" s="7" t="inlineStr">
        <is>
          <t>Despesa</t>
        </is>
      </c>
      <c r="F2" s="8" t="inlineStr">
        <is>
          <t>Aluguel</t>
        </is>
      </c>
      <c r="G2" s="8" t="inlineStr">
        <is>
          <t>Aluguel da sede administrativa</t>
        </is>
      </c>
      <c r="H2" s="8" t="inlineStr">
        <is>
          <t>Imobiliária Paulista Ltda.</t>
        </is>
      </c>
      <c r="I2" s="13" t="inlineStr">
        <is>
          <t>12.345.678/0001-90</t>
        </is>
      </c>
      <c r="J2" s="15" t="inlineStr">
        <is>
          <t>NF-e 89451</t>
        </is>
      </c>
      <c r="K2" s="9" t="n">
        <v>8500</v>
      </c>
      <c r="L2" s="7" t="inlineStr">
        <is>
          <t>Pago</t>
        </is>
      </c>
      <c r="M2" s="16">
        <f>IF(C2="","",IFERROR(VLOOKUP(C2,'Centros de Custo'!$A$2:$H$111,6,FALSE),0))</f>
        <v/>
      </c>
      <c r="N2" s="16">
        <f>IF(OR(A2="",E2="",K2=""),"",IF(L2="Cancelado",0,IF(E2="Receita",K2,-K2)))</f>
        <v/>
      </c>
      <c r="O2" s="14">
        <f>IF(OR(A2="",E2="",K2="",M2=""),"",IF(AND(E2="Despesa",K2&gt;M2),"Acima do orçamento","Dentro do orçamento"))</f>
        <v/>
      </c>
      <c r="P2" s="8" t="inlineStr">
        <is>
          <t>Lucro Presumido</t>
        </is>
      </c>
    </row>
    <row r="3">
      <c r="A3" s="34" t="n">
        <v>46268</v>
      </c>
      <c r="B3" s="13" t="inlineStr">
        <is>
          <t>09/2026</t>
        </is>
      </c>
      <c r="C3" s="13" t="inlineStr">
        <is>
          <t>CC-002</t>
        </is>
      </c>
      <c r="D3" s="14">
        <f>IF(C3="","",IFERROR(VLOOKUP(C3,'Centros de Custo'!$A$2:$H$111,2,FALSE),"Código não encontrado"))</f>
        <v/>
      </c>
      <c r="E3" s="7" t="inlineStr">
        <is>
          <t>Despesa</t>
        </is>
      </c>
      <c r="F3" s="8" t="inlineStr">
        <is>
          <t>Comissão de vendas</t>
        </is>
      </c>
      <c r="G3" s="8" t="inlineStr">
        <is>
          <t>Comissão comercial do período</t>
        </is>
      </c>
      <c r="H3" s="8" t="inlineStr">
        <is>
          <t>João Silva</t>
        </is>
      </c>
      <c r="I3" s="13" t="inlineStr">
        <is>
          <t>123.456.789-09</t>
        </is>
      </c>
      <c r="J3" s="15" t="inlineStr">
        <is>
          <t>Recibo 2026-091</t>
        </is>
      </c>
      <c r="K3" s="9" t="n">
        <v>6800</v>
      </c>
      <c r="L3" s="7" t="inlineStr">
        <is>
          <t>Pago</t>
        </is>
      </c>
      <c r="M3" s="16">
        <f>IF(C3="","",IFERROR(VLOOKUP(C3,'Centros de Custo'!$A$2:$H$111,6,FALSE),0))</f>
        <v/>
      </c>
      <c r="N3" s="16">
        <f>IF(OR(A3="",E3="",K3=""),"",IF(L3="Cancelado",0,IF(E3="Receita",K3,-K3)))</f>
        <v/>
      </c>
      <c r="O3" s="14">
        <f>IF(OR(A3="",E3="",K3="",M3=""),"",IF(AND(E3="Despesa",K3&gt;M3),"Acima do orçamento","Dentro do orçamento"))</f>
        <v/>
      </c>
      <c r="P3" s="8" t="inlineStr">
        <is>
          <t>Pessoa Física</t>
        </is>
      </c>
    </row>
    <row r="4">
      <c r="A4" s="34" t="n">
        <v>46269</v>
      </c>
      <c r="B4" s="13" t="inlineStr">
        <is>
          <t>09/2026</t>
        </is>
      </c>
      <c r="C4" s="13" t="inlineStr">
        <is>
          <t>CC-003</t>
        </is>
      </c>
      <c r="D4" s="14">
        <f>IF(C4="","",IFERROR(VLOOKUP(C4,'Centros de Custo'!$A$2:$H$111,2,FALSE),"Código não encontrado"))</f>
        <v/>
      </c>
      <c r="E4" s="7" t="inlineStr">
        <is>
          <t>Despesa</t>
        </is>
      </c>
      <c r="F4" s="8" t="inlineStr">
        <is>
          <t>Mídia digital</t>
        </is>
      </c>
      <c r="G4" s="8" t="inlineStr">
        <is>
          <t>Investimento em campanhas digitais</t>
        </is>
      </c>
      <c r="H4" s="8" t="inlineStr">
        <is>
          <t>Agência Criativa Brasil Ltda.</t>
        </is>
      </c>
      <c r="I4" s="13" t="inlineStr">
        <is>
          <t>23.456.789/0001-08</t>
        </is>
      </c>
      <c r="J4" s="15" t="inlineStr">
        <is>
          <t>NF-e 15028</t>
        </is>
      </c>
      <c r="K4" s="9" t="n">
        <v>9750</v>
      </c>
      <c r="L4" s="7" t="inlineStr">
        <is>
          <t>Pago</t>
        </is>
      </c>
      <c r="M4" s="16">
        <f>IF(C4="","",IFERROR(VLOOKUP(C4,'Centros de Custo'!$A$2:$H$111,6,FALSE),0))</f>
        <v/>
      </c>
      <c r="N4" s="16">
        <f>IF(OR(A4="",E4="",K4=""),"",IF(L4="Cancelado",0,IF(E4="Receita",K4,-K4)))</f>
        <v/>
      </c>
      <c r="O4" s="14">
        <f>IF(OR(A4="",E4="",K4="",M4=""),"",IF(AND(E4="Despesa",K4&gt;M4),"Acima do orçamento","Dentro do orçamento"))</f>
        <v/>
      </c>
      <c r="P4" s="8" t="inlineStr">
        <is>
          <t>Simples Nacional</t>
        </is>
      </c>
    </row>
    <row r="5">
      <c r="A5" s="34" t="n">
        <v>46270</v>
      </c>
      <c r="B5" s="13" t="inlineStr">
        <is>
          <t>09/2026</t>
        </is>
      </c>
      <c r="C5" s="13" t="inlineStr">
        <is>
          <t>CC-004</t>
        </is>
      </c>
      <c r="D5" s="14">
        <f>IF(C5="","",IFERROR(VLOOKUP(C5,'Centros de Custo'!$A$2:$H$111,2,FALSE),"Código não encontrado"))</f>
        <v/>
      </c>
      <c r="E5" s="7" t="inlineStr">
        <is>
          <t>Despesa</t>
        </is>
      </c>
      <c r="F5" s="8" t="inlineStr">
        <is>
          <t>Licenças de software</t>
        </is>
      </c>
      <c r="G5" s="8" t="inlineStr">
        <is>
          <t>Licenças de plataforma corporativa</t>
        </is>
      </c>
      <c r="H5" s="8" t="inlineStr">
        <is>
          <t>TechCloud Sistemas Ltda.</t>
        </is>
      </c>
      <c r="I5" s="13" t="inlineStr">
        <is>
          <t>34.567.890/0001-17</t>
        </is>
      </c>
      <c r="J5" s="15" t="inlineStr">
        <is>
          <t>NF-e 44219</t>
        </is>
      </c>
      <c r="K5" s="9" t="n">
        <v>12400</v>
      </c>
      <c r="L5" s="7" t="inlineStr">
        <is>
          <t>Pago</t>
        </is>
      </c>
      <c r="M5" s="16">
        <f>IF(C5="","",IFERROR(VLOOKUP(C5,'Centros de Custo'!$A$2:$H$111,6,FALSE),0))</f>
        <v/>
      </c>
      <c r="N5" s="16">
        <f>IF(OR(A5="",E5="",K5=""),"",IF(L5="Cancelado",0,IF(E5="Receita",K5,-K5)))</f>
        <v/>
      </c>
      <c r="O5" s="14">
        <f>IF(OR(A5="",E5="",K5="",M5=""),"",IF(AND(E5="Despesa",K5&gt;M5),"Acima do orçamento","Dentro do orçamento"))</f>
        <v/>
      </c>
      <c r="P5" s="8" t="inlineStr">
        <is>
          <t>Lucro Real</t>
        </is>
      </c>
    </row>
    <row r="6">
      <c r="A6" s="34" t="n">
        <v>46273</v>
      </c>
      <c r="B6" s="13" t="inlineStr">
        <is>
          <t>09/2026</t>
        </is>
      </c>
      <c r="C6" s="13" t="inlineStr">
        <is>
          <t>CC-005</t>
        </is>
      </c>
      <c r="D6" s="14">
        <f>IF(C6="","",IFERROR(VLOOKUP(C6,'Centros de Custo'!$A$2:$H$111,2,FALSE),"Código não encontrado"))</f>
        <v/>
      </c>
      <c r="E6" s="7" t="inlineStr">
        <is>
          <t>Despesa</t>
        </is>
      </c>
      <c r="F6" s="8" t="inlineStr">
        <is>
          <t>Manutenção de equipamentos</t>
        </is>
      </c>
      <c r="G6" s="8" t="inlineStr">
        <is>
          <t>Manutenção preventiva operacional</t>
        </is>
      </c>
      <c r="H6" s="8" t="inlineStr">
        <is>
          <t>Manutec Serviços Ltda.</t>
        </is>
      </c>
      <c r="I6" s="13" t="inlineStr">
        <is>
          <t>45.678.901/0001-26</t>
        </is>
      </c>
      <c r="J6" s="15" t="inlineStr">
        <is>
          <t>NF-e 7301</t>
        </is>
      </c>
      <c r="K6" s="9" t="n">
        <v>14300</v>
      </c>
      <c r="L6" s="7" t="inlineStr">
        <is>
          <t>Pago</t>
        </is>
      </c>
      <c r="M6" s="16">
        <f>IF(C6="","",IFERROR(VLOOKUP(C6,'Centros de Custo'!$A$2:$H$111,6,FALSE),0))</f>
        <v/>
      </c>
      <c r="N6" s="16">
        <f>IF(OR(A6="",E6="",K6=""),"",IF(L6="Cancelado",0,IF(E6="Receita",K6,-K6)))</f>
        <v/>
      </c>
      <c r="O6" s="14">
        <f>IF(OR(A6="",E6="",K6="",M6=""),"",IF(AND(E6="Despesa",K6&gt;M6),"Acima do orçamento","Dentro do orçamento"))</f>
        <v/>
      </c>
      <c r="P6" s="8" t="inlineStr">
        <is>
          <t>Simples Nacional</t>
        </is>
      </c>
    </row>
    <row r="7">
      <c r="A7" s="34" t="n">
        <v>46275</v>
      </c>
      <c r="B7" s="13" t="inlineStr">
        <is>
          <t>09/2026</t>
        </is>
      </c>
      <c r="C7" s="13" t="inlineStr">
        <is>
          <t>CC-006</t>
        </is>
      </c>
      <c r="D7" s="14">
        <f>IF(C7="","",IFERROR(VLOOKUP(C7,'Centros de Custo'!$A$2:$H$111,2,FALSE),"Código não encontrado"))</f>
        <v/>
      </c>
      <c r="E7" s="7" t="inlineStr">
        <is>
          <t>Despesa</t>
        </is>
      </c>
      <c r="F7" s="8" t="inlineStr">
        <is>
          <t>Treinamento corporativo</t>
        </is>
      </c>
      <c r="G7" s="8" t="inlineStr">
        <is>
          <t>Capacitação de lideranças</t>
        </is>
      </c>
      <c r="H7" s="8" t="inlineStr">
        <is>
          <t>Instituto Desenvolver Ltda.</t>
        </is>
      </c>
      <c r="I7" s="13" t="inlineStr">
        <is>
          <t>56.789.012/0001-35</t>
        </is>
      </c>
      <c r="J7" s="15" t="inlineStr">
        <is>
          <t>NF-e 2187</t>
        </is>
      </c>
      <c r="K7" s="9" t="n">
        <v>4200</v>
      </c>
      <c r="L7" s="7" t="inlineStr">
        <is>
          <t>Pendente</t>
        </is>
      </c>
      <c r="M7" s="16">
        <f>IF(C7="","",IFERROR(VLOOKUP(C7,'Centros de Custo'!$A$2:$H$111,6,FALSE),0))</f>
        <v/>
      </c>
      <c r="N7" s="16">
        <f>IF(OR(A7="",E7="",K7=""),"",IF(L7="Cancelado",0,IF(E7="Receita",K7,-K7)))</f>
        <v/>
      </c>
      <c r="O7" s="14">
        <f>IF(OR(A7="",E7="",K7="",M7=""),"",IF(AND(E7="Despesa",K7&gt;M7),"Acima do orçamento","Dentro do orçamento"))</f>
        <v/>
      </c>
      <c r="P7" s="8" t="inlineStr">
        <is>
          <t>Lucro Presumido</t>
        </is>
      </c>
    </row>
    <row r="8">
      <c r="A8" s="34" t="n">
        <v>46277</v>
      </c>
      <c r="B8" s="13" t="inlineStr">
        <is>
          <t>09/2026</t>
        </is>
      </c>
      <c r="C8" s="13" t="inlineStr">
        <is>
          <t>CC-007</t>
        </is>
      </c>
      <c r="D8" s="14">
        <f>IF(C8="","",IFERROR(VLOOKUP(C8,'Centros de Custo'!$A$2:$H$111,2,FALSE),"Código não encontrado"))</f>
        <v/>
      </c>
      <c r="E8" s="7" t="inlineStr">
        <is>
          <t>Despesa</t>
        </is>
      </c>
      <c r="F8" s="8" t="inlineStr">
        <is>
          <t>Honorários contábeis</t>
        </is>
      </c>
      <c r="G8" s="8" t="inlineStr">
        <is>
          <t>Serviços contábeis mensais</t>
        </is>
      </c>
      <c r="H8" s="8" t="inlineStr">
        <is>
          <t>Contábil Prime Ltda.</t>
        </is>
      </c>
      <c r="I8" s="13" t="inlineStr">
        <is>
          <t>67.890.123/0001-44</t>
        </is>
      </c>
      <c r="J8" s="15" t="inlineStr">
        <is>
          <t>NF-e 6682</t>
        </is>
      </c>
      <c r="K8" s="9" t="n">
        <v>5600</v>
      </c>
      <c r="L8" s="7" t="inlineStr">
        <is>
          <t>Pago</t>
        </is>
      </c>
      <c r="M8" s="16">
        <f>IF(C8="","",IFERROR(VLOOKUP(C8,'Centros de Custo'!$A$2:$H$111,6,FALSE),0))</f>
        <v/>
      </c>
      <c r="N8" s="16">
        <f>IF(OR(A8="",E8="",K8=""),"",IF(L8="Cancelado",0,IF(E8="Receita",K8,-K8)))</f>
        <v/>
      </c>
      <c r="O8" s="14">
        <f>IF(OR(A8="",E8="",K8="",M8=""),"",IF(AND(E8="Despesa",K8&gt;M8),"Acima do orçamento","Dentro do orçamento"))</f>
        <v/>
      </c>
      <c r="P8" s="8" t="inlineStr">
        <is>
          <t>Lucro Presumido</t>
        </is>
      </c>
    </row>
    <row r="9">
      <c r="A9" s="34" t="n">
        <v>46280</v>
      </c>
      <c r="B9" s="13" t="inlineStr">
        <is>
          <t>09/2026</t>
        </is>
      </c>
      <c r="C9" s="13" t="inlineStr">
        <is>
          <t>CC-008</t>
        </is>
      </c>
      <c r="D9" s="14">
        <f>IF(C9="","",IFERROR(VLOOKUP(C9,'Centros de Custo'!$A$2:$H$111,2,FALSE),"Código não encontrado"))</f>
        <v/>
      </c>
      <c r="E9" s="7" t="inlineStr">
        <is>
          <t>Despesa</t>
        </is>
      </c>
      <c r="F9" s="8" t="inlineStr">
        <is>
          <t>Frete de mercadorias</t>
        </is>
      </c>
      <c r="G9" s="8" t="inlineStr">
        <is>
          <t>Distribuição para clientes</t>
        </is>
      </c>
      <c r="H9" s="8" t="inlineStr">
        <is>
          <t>Transportadora Nordeste Ltda.</t>
        </is>
      </c>
      <c r="I9" s="13" t="inlineStr">
        <is>
          <t>78.901.234/0001-53</t>
        </is>
      </c>
      <c r="J9" s="15" t="inlineStr">
        <is>
          <t>CT-e 98421</t>
        </is>
      </c>
      <c r="K9" s="9" t="n">
        <v>17900</v>
      </c>
      <c r="L9" s="7" t="inlineStr">
        <is>
          <t>Pago</t>
        </is>
      </c>
      <c r="M9" s="16">
        <f>IF(C9="","",IFERROR(VLOOKUP(C9,'Centros de Custo'!$A$2:$H$111,6,FALSE),0))</f>
        <v/>
      </c>
      <c r="N9" s="16">
        <f>IF(OR(A9="",E9="",K9=""),"",IF(L9="Cancelado",0,IF(E9="Receita",K9,-K9)))</f>
        <v/>
      </c>
      <c r="O9" s="14">
        <f>IF(OR(A9="",E9="",K9="",M9=""),"",IF(AND(E9="Despesa",K9&gt;M9),"Acima do orçamento","Dentro do orçamento"))</f>
        <v/>
      </c>
      <c r="P9" s="8" t="inlineStr">
        <is>
          <t>Lucro Real</t>
        </is>
      </c>
    </row>
    <row r="10">
      <c r="A10" s="34" t="n">
        <v>46283</v>
      </c>
      <c r="B10" s="13" t="inlineStr">
        <is>
          <t>09/2026</t>
        </is>
      </c>
      <c r="C10" s="13" t="inlineStr">
        <is>
          <t>CC-002</t>
        </is>
      </c>
      <c r="D10" s="14">
        <f>IF(C10="","",IFERROR(VLOOKUP(C10,'Centros de Custo'!$A$2:$H$111,2,FALSE),"Código não encontrado"))</f>
        <v/>
      </c>
      <c r="E10" s="7" t="inlineStr">
        <is>
          <t>Receita</t>
        </is>
      </c>
      <c r="F10" s="8" t="inlineStr">
        <is>
          <t>Venda consultiva</t>
        </is>
      </c>
      <c r="G10" s="8" t="inlineStr">
        <is>
          <t>Projeto comercial concluído</t>
        </is>
      </c>
      <c r="H10" s="8" t="inlineStr">
        <is>
          <t>Cliente Alfa Comércio Ltda.</t>
        </is>
      </c>
      <c r="I10" s="13" t="inlineStr">
        <is>
          <t>89.012.345/0001-62</t>
        </is>
      </c>
      <c r="J10" s="15" t="inlineStr">
        <is>
          <t>NF-e 20260918</t>
        </is>
      </c>
      <c r="K10" s="9" t="n">
        <v>38000</v>
      </c>
      <c r="L10" s="7" t="inlineStr">
        <is>
          <t>Pago</t>
        </is>
      </c>
      <c r="M10" s="16">
        <f>IF(C10="","",IFERROR(VLOOKUP(C10,'Centros de Custo'!$A$2:$H$111,6,FALSE),0))</f>
        <v/>
      </c>
      <c r="N10" s="16">
        <f>IF(OR(A10="",E10="",K10=""),"",IF(L10="Cancelado",0,IF(E10="Receita",K10,-K10)))</f>
        <v/>
      </c>
      <c r="O10" s="14">
        <f>IF(OR(A10="",E10="",K10="",M10=""),"",IF(AND(E10="Despesa",K10&gt;M10),"Acima do orçamento","Dentro do orçamento"))</f>
        <v/>
      </c>
      <c r="P10" s="8" t="inlineStr">
        <is>
          <t>Lucro Presumido</t>
        </is>
      </c>
    </row>
    <row r="11">
      <c r="A11" s="34" t="n">
        <v>46287</v>
      </c>
      <c r="B11" s="13" t="inlineStr">
        <is>
          <t>09/2026</t>
        </is>
      </c>
      <c r="C11" s="13" t="inlineStr">
        <is>
          <t>CC-003</t>
        </is>
      </c>
      <c r="D11" s="14">
        <f>IF(C11="","",IFERROR(VLOOKUP(C11,'Centros de Custo'!$A$2:$H$111,2,FALSE),"Código não encontrado"))</f>
        <v/>
      </c>
      <c r="E11" s="7" t="inlineStr">
        <is>
          <t>Despesa</t>
        </is>
      </c>
      <c r="F11" s="8" t="inlineStr">
        <is>
          <t>Produção de conteúdo</t>
        </is>
      </c>
      <c r="G11" s="8" t="inlineStr">
        <is>
          <t>Produção mensal de conteúdo</t>
        </is>
      </c>
      <c r="H11" s="8" t="inlineStr">
        <is>
          <t>Studio Mídia Digital Ltda.</t>
        </is>
      </c>
      <c r="I11" s="13" t="inlineStr">
        <is>
          <t>90.123.456/0001-71</t>
        </is>
      </c>
      <c r="J11" s="15" t="inlineStr">
        <is>
          <t>NF-e 15602</t>
        </is>
      </c>
      <c r="K11" s="9" t="n">
        <v>6300</v>
      </c>
      <c r="L11" s="7" t="inlineStr">
        <is>
          <t>Pendente</t>
        </is>
      </c>
      <c r="M11" s="16">
        <f>IF(C11="","",IFERROR(VLOOKUP(C11,'Centros de Custo'!$A$2:$H$111,6,FALSE),0))</f>
        <v/>
      </c>
      <c r="N11" s="16">
        <f>IF(OR(A11="",E11="",K11=""),"",IF(L11="Cancelado",0,IF(E11="Receita",K11,-K11)))</f>
        <v/>
      </c>
      <c r="O11" s="14">
        <f>IF(OR(A11="",E11="",K11="",M11=""),"",IF(AND(E11="Despesa",K11&gt;M11),"Acima do orçamento","Dentro do orçamento"))</f>
        <v/>
      </c>
      <c r="P11" s="8" t="inlineStr">
        <is>
          <t>Simples Nacional</t>
        </is>
      </c>
    </row>
    <row r="12" ht="21" customHeight="1">
      <c r="A12" s="34" t="n"/>
      <c r="B12" s="13" t="n"/>
      <c r="C12" s="13" t="n"/>
      <c r="D12" s="14">
        <f>IF(C12="","",IFERROR(VLOOKUP(C12,'Centros de Custo'!$A$2:$H$111,2,FALSE),"Código não encontrado"))</f>
        <v/>
      </c>
      <c r="E12" s="7" t="n"/>
      <c r="F12" s="8" t="n"/>
      <c r="G12" s="8" t="n"/>
      <c r="H12" s="8" t="n"/>
      <c r="I12" s="13" t="n"/>
      <c r="J12" s="15" t="n"/>
      <c r="K12" s="9" t="n"/>
      <c r="L12" s="7" t="n"/>
      <c r="M12" s="16">
        <f>IF(C12="","",IFERROR(VLOOKUP(C12,'Centros de Custo'!$A$2:$H$111,6,FALSE),0))</f>
        <v/>
      </c>
      <c r="N12" s="16">
        <f>IF(OR(A12="",E12="",K12=""),"",IF(L12="Cancelado",0,IF(E12="Receita",K12,-K12)))</f>
        <v/>
      </c>
      <c r="O12" s="14">
        <f>IF(OR(A12="",E12="",K12="",M12=""),"",IF(AND(E12="Despesa",K12&gt;M12),"Acima do orçamento","Dentro do orçamento"))</f>
        <v/>
      </c>
      <c r="P12" s="8" t="n"/>
    </row>
    <row r="13" ht="21" customHeight="1">
      <c r="A13" s="34" t="n"/>
      <c r="B13" s="13" t="n"/>
      <c r="C13" s="13" t="n"/>
      <c r="D13" s="14">
        <f>IF(C13="","",IFERROR(VLOOKUP(C13,'Centros de Custo'!$A$2:$H$111,2,FALSE),"Código não encontrado"))</f>
        <v/>
      </c>
      <c r="E13" s="7" t="n"/>
      <c r="F13" s="8" t="n"/>
      <c r="G13" s="8" t="n"/>
      <c r="H13" s="8" t="n"/>
      <c r="I13" s="13" t="n"/>
      <c r="J13" s="15" t="n"/>
      <c r="K13" s="9" t="n"/>
      <c r="L13" s="7" t="n"/>
      <c r="M13" s="16">
        <f>IF(C13="","",IFERROR(VLOOKUP(C13,'Centros de Custo'!$A$2:$H$111,6,FALSE),0))</f>
        <v/>
      </c>
      <c r="N13" s="16">
        <f>IF(OR(A13="",E13="",K13=""),"",IF(L13="Cancelado",0,IF(E13="Receita",K13,-K13)))</f>
        <v/>
      </c>
      <c r="O13" s="14">
        <f>IF(OR(A13="",E13="",K13="",M13=""),"",IF(AND(E13="Despesa",K13&gt;M13),"Acima do orçamento","Dentro do orçamento"))</f>
        <v/>
      </c>
      <c r="P13" s="8" t="n"/>
    </row>
    <row r="14" ht="21" customHeight="1">
      <c r="A14" s="34" t="n"/>
      <c r="B14" s="13" t="n"/>
      <c r="C14" s="13" t="n"/>
      <c r="D14" s="14">
        <f>IF(C14="","",IFERROR(VLOOKUP(C14,'Centros de Custo'!$A$2:$H$111,2,FALSE),"Código não encontrado"))</f>
        <v/>
      </c>
      <c r="E14" s="7" t="n"/>
      <c r="F14" s="8" t="n"/>
      <c r="G14" s="8" t="n"/>
      <c r="H14" s="8" t="n"/>
      <c r="I14" s="13" t="n"/>
      <c r="J14" s="15" t="n"/>
      <c r="K14" s="9" t="n"/>
      <c r="L14" s="7" t="n"/>
      <c r="M14" s="16">
        <f>IF(C14="","",IFERROR(VLOOKUP(C14,'Centros de Custo'!$A$2:$H$111,6,FALSE),0))</f>
        <v/>
      </c>
      <c r="N14" s="16">
        <f>IF(OR(A14="",E14="",K14=""),"",IF(L14="Cancelado",0,IF(E14="Receita",K14,-K14)))</f>
        <v/>
      </c>
      <c r="O14" s="14">
        <f>IF(OR(A14="",E14="",K14="",M14=""),"",IF(AND(E14="Despesa",K14&gt;M14),"Acima do orçamento","Dentro do orçamento"))</f>
        <v/>
      </c>
      <c r="P14" s="8" t="n"/>
    </row>
    <row r="15" ht="21" customHeight="1">
      <c r="A15" s="34" t="n"/>
      <c r="B15" s="13" t="n"/>
      <c r="C15" s="13" t="n"/>
      <c r="D15" s="14">
        <f>IF(C15="","",IFERROR(VLOOKUP(C15,'Centros de Custo'!$A$2:$H$111,2,FALSE),"Código não encontrado"))</f>
        <v/>
      </c>
      <c r="E15" s="7" t="n"/>
      <c r="F15" s="8" t="n"/>
      <c r="G15" s="8" t="n"/>
      <c r="H15" s="8" t="n"/>
      <c r="I15" s="13" t="n"/>
      <c r="J15" s="15" t="n"/>
      <c r="K15" s="9" t="n"/>
      <c r="L15" s="7" t="n"/>
      <c r="M15" s="16">
        <f>IF(C15="","",IFERROR(VLOOKUP(C15,'Centros de Custo'!$A$2:$H$111,6,FALSE),0))</f>
        <v/>
      </c>
      <c r="N15" s="16">
        <f>IF(OR(A15="",E15="",K15=""),"",IF(L15="Cancelado",0,IF(E15="Receita",K15,-K15)))</f>
        <v/>
      </c>
      <c r="O15" s="14">
        <f>IF(OR(A15="",E15="",K15="",M15=""),"",IF(AND(E15="Despesa",K15&gt;M15),"Acima do orçamento","Dentro do orçamento"))</f>
        <v/>
      </c>
      <c r="P15" s="8" t="n"/>
    </row>
    <row r="16" ht="21" customHeight="1">
      <c r="A16" s="34" t="n"/>
      <c r="B16" s="13" t="n"/>
      <c r="C16" s="13" t="n"/>
      <c r="D16" s="14">
        <f>IF(C16="","",IFERROR(VLOOKUP(C16,'Centros de Custo'!$A$2:$H$111,2,FALSE),"Código não encontrado"))</f>
        <v/>
      </c>
      <c r="E16" s="7" t="n"/>
      <c r="F16" s="8" t="n"/>
      <c r="G16" s="8" t="n"/>
      <c r="H16" s="8" t="n"/>
      <c r="I16" s="13" t="n"/>
      <c r="J16" s="15" t="n"/>
      <c r="K16" s="9" t="n"/>
      <c r="L16" s="7" t="n"/>
      <c r="M16" s="16">
        <f>IF(C16="","",IFERROR(VLOOKUP(C16,'Centros de Custo'!$A$2:$H$111,6,FALSE),0))</f>
        <v/>
      </c>
      <c r="N16" s="16">
        <f>IF(OR(A16="",E16="",K16=""),"",IF(L16="Cancelado",0,IF(E16="Receita",K16,-K16)))</f>
        <v/>
      </c>
      <c r="O16" s="14">
        <f>IF(OR(A16="",E16="",K16="",M16=""),"",IF(AND(E16="Despesa",K16&gt;M16),"Acima do orçamento","Dentro do orçamento"))</f>
        <v/>
      </c>
      <c r="P16" s="8" t="n"/>
    </row>
    <row r="17" ht="21" customHeight="1">
      <c r="A17" s="34" t="n"/>
      <c r="B17" s="13" t="n"/>
      <c r="C17" s="13" t="n"/>
      <c r="D17" s="14">
        <f>IF(C17="","",IFERROR(VLOOKUP(C17,'Centros de Custo'!$A$2:$H$111,2,FALSE),"Código não encontrado"))</f>
        <v/>
      </c>
      <c r="E17" s="7" t="n"/>
      <c r="F17" s="8" t="n"/>
      <c r="G17" s="8" t="n"/>
      <c r="H17" s="8" t="n"/>
      <c r="I17" s="13" t="n"/>
      <c r="J17" s="15" t="n"/>
      <c r="K17" s="9" t="n"/>
      <c r="L17" s="7" t="n"/>
      <c r="M17" s="16">
        <f>IF(C17="","",IFERROR(VLOOKUP(C17,'Centros de Custo'!$A$2:$H$111,6,FALSE),0))</f>
        <v/>
      </c>
      <c r="N17" s="16">
        <f>IF(OR(A17="",E17="",K17=""),"",IF(L17="Cancelado",0,IF(E17="Receita",K17,-K17)))</f>
        <v/>
      </c>
      <c r="O17" s="14">
        <f>IF(OR(A17="",E17="",K17="",M17=""),"",IF(AND(E17="Despesa",K17&gt;M17),"Acima do orçamento","Dentro do orçamento"))</f>
        <v/>
      </c>
      <c r="P17" s="8" t="n"/>
    </row>
    <row r="18" ht="21" customHeight="1">
      <c r="A18" s="34" t="n"/>
      <c r="B18" s="13" t="n"/>
      <c r="C18" s="13" t="n"/>
      <c r="D18" s="14">
        <f>IF(C18="","",IFERROR(VLOOKUP(C18,'Centros de Custo'!$A$2:$H$111,2,FALSE),"Código não encontrado"))</f>
        <v/>
      </c>
      <c r="E18" s="7" t="n"/>
      <c r="F18" s="8" t="n"/>
      <c r="G18" s="8" t="n"/>
      <c r="H18" s="8" t="n"/>
      <c r="I18" s="13" t="n"/>
      <c r="J18" s="15" t="n"/>
      <c r="K18" s="9" t="n"/>
      <c r="L18" s="7" t="n"/>
      <c r="M18" s="16">
        <f>IF(C18="","",IFERROR(VLOOKUP(C18,'Centros de Custo'!$A$2:$H$111,6,FALSE),0))</f>
        <v/>
      </c>
      <c r="N18" s="16">
        <f>IF(OR(A18="",E18="",K18=""),"",IF(L18="Cancelado",0,IF(E18="Receita",K18,-K18)))</f>
        <v/>
      </c>
      <c r="O18" s="14">
        <f>IF(OR(A18="",E18="",K18="",M18=""),"",IF(AND(E18="Despesa",K18&gt;M18),"Acima do orçamento","Dentro do orçamento"))</f>
        <v/>
      </c>
      <c r="P18" s="8" t="n"/>
    </row>
    <row r="19" ht="21" customHeight="1">
      <c r="A19" s="34" t="n"/>
      <c r="B19" s="13" t="n"/>
      <c r="C19" s="13" t="n"/>
      <c r="D19" s="14">
        <f>IF(C19="","",IFERROR(VLOOKUP(C19,'Centros de Custo'!$A$2:$H$111,2,FALSE),"Código não encontrado"))</f>
        <v/>
      </c>
      <c r="E19" s="7" t="n"/>
      <c r="F19" s="8" t="n"/>
      <c r="G19" s="8" t="n"/>
      <c r="H19" s="8" t="n"/>
      <c r="I19" s="13" t="n"/>
      <c r="J19" s="15" t="n"/>
      <c r="K19" s="9" t="n"/>
      <c r="L19" s="7" t="n"/>
      <c r="M19" s="16">
        <f>IF(C19="","",IFERROR(VLOOKUP(C19,'Centros de Custo'!$A$2:$H$111,6,FALSE),0))</f>
        <v/>
      </c>
      <c r="N19" s="16">
        <f>IF(OR(A19="",E19="",K19=""),"",IF(L19="Cancelado",0,IF(E19="Receita",K19,-K19)))</f>
        <v/>
      </c>
      <c r="O19" s="14">
        <f>IF(OR(A19="",E19="",K19="",M19=""),"",IF(AND(E19="Despesa",K19&gt;M19),"Acima do orçamento","Dentro do orçamento"))</f>
        <v/>
      </c>
      <c r="P19" s="8" t="n"/>
    </row>
    <row r="20" ht="21" customHeight="1">
      <c r="A20" s="34" t="n"/>
      <c r="B20" s="13" t="n"/>
      <c r="C20" s="13" t="n"/>
      <c r="D20" s="14">
        <f>IF(C20="","",IFERROR(VLOOKUP(C20,'Centros de Custo'!$A$2:$H$111,2,FALSE),"Código não encontrado"))</f>
        <v/>
      </c>
      <c r="E20" s="7" t="n"/>
      <c r="F20" s="8" t="n"/>
      <c r="G20" s="8" t="n"/>
      <c r="H20" s="8" t="n"/>
      <c r="I20" s="13" t="n"/>
      <c r="J20" s="15" t="n"/>
      <c r="K20" s="9" t="n"/>
      <c r="L20" s="7" t="n"/>
      <c r="M20" s="16">
        <f>IF(C20="","",IFERROR(VLOOKUP(C20,'Centros de Custo'!$A$2:$H$111,6,FALSE),0))</f>
        <v/>
      </c>
      <c r="N20" s="16">
        <f>IF(OR(A20="",E20="",K20=""),"",IF(L20="Cancelado",0,IF(E20="Receita",K20,-K20)))</f>
        <v/>
      </c>
      <c r="O20" s="14">
        <f>IF(OR(A20="",E20="",K20="",M20=""),"",IF(AND(E20="Despesa",K20&gt;M20),"Acima do orçamento","Dentro do orçamento"))</f>
        <v/>
      </c>
      <c r="P20" s="8" t="n"/>
    </row>
    <row r="21" ht="21" customHeight="1">
      <c r="A21" s="34" t="n"/>
      <c r="B21" s="13" t="n"/>
      <c r="C21" s="13" t="n"/>
      <c r="D21" s="14">
        <f>IF(C21="","",IFERROR(VLOOKUP(C21,'Centros de Custo'!$A$2:$H$111,2,FALSE),"Código não encontrado"))</f>
        <v/>
      </c>
      <c r="E21" s="7" t="n"/>
      <c r="F21" s="8" t="n"/>
      <c r="G21" s="8" t="n"/>
      <c r="H21" s="8" t="n"/>
      <c r="I21" s="13" t="n"/>
      <c r="J21" s="15" t="n"/>
      <c r="K21" s="9" t="n"/>
      <c r="L21" s="7" t="n"/>
      <c r="M21" s="16">
        <f>IF(C21="","",IFERROR(VLOOKUP(C21,'Centros de Custo'!$A$2:$H$111,6,FALSE),0))</f>
        <v/>
      </c>
      <c r="N21" s="16">
        <f>IF(OR(A21="",E21="",K21=""),"",IF(L21="Cancelado",0,IF(E21="Receita",K21,-K21)))</f>
        <v/>
      </c>
      <c r="O21" s="14">
        <f>IF(OR(A21="",E21="",K21="",M21=""),"",IF(AND(E21="Despesa",K21&gt;M21),"Acima do orçamento","Dentro do orçamento"))</f>
        <v/>
      </c>
      <c r="P21" s="8" t="n"/>
    </row>
    <row r="22" ht="21" customHeight="1">
      <c r="A22" s="34" t="n"/>
      <c r="B22" s="13" t="n"/>
      <c r="C22" s="13" t="n"/>
      <c r="D22" s="14">
        <f>IF(C22="","",IFERROR(VLOOKUP(C22,'Centros de Custo'!$A$2:$H$111,2,FALSE),"Código não encontrado"))</f>
        <v/>
      </c>
      <c r="E22" s="7" t="n"/>
      <c r="F22" s="8" t="n"/>
      <c r="G22" s="8" t="n"/>
      <c r="H22" s="8" t="n"/>
      <c r="I22" s="13" t="n"/>
      <c r="J22" s="15" t="n"/>
      <c r="K22" s="9" t="n"/>
      <c r="L22" s="7" t="n"/>
      <c r="M22" s="16">
        <f>IF(C22="","",IFERROR(VLOOKUP(C22,'Centros de Custo'!$A$2:$H$111,6,FALSE),0))</f>
        <v/>
      </c>
      <c r="N22" s="16">
        <f>IF(OR(A22="",E22="",K22=""),"",IF(L22="Cancelado",0,IF(E22="Receita",K22,-K22)))</f>
        <v/>
      </c>
      <c r="O22" s="14">
        <f>IF(OR(A22="",E22="",K22="",M22=""),"",IF(AND(E22="Despesa",K22&gt;M22),"Acima do orçamento","Dentro do orçamento"))</f>
        <v/>
      </c>
      <c r="P22" s="8" t="n"/>
    </row>
    <row r="23" ht="21" customHeight="1">
      <c r="A23" s="34" t="n"/>
      <c r="B23" s="13" t="n"/>
      <c r="C23" s="13" t="n"/>
      <c r="D23" s="14">
        <f>IF(C23="","",IFERROR(VLOOKUP(C23,'Centros de Custo'!$A$2:$H$111,2,FALSE),"Código não encontrado"))</f>
        <v/>
      </c>
      <c r="E23" s="7" t="n"/>
      <c r="F23" s="8" t="n"/>
      <c r="G23" s="8" t="n"/>
      <c r="H23" s="8" t="n"/>
      <c r="I23" s="13" t="n"/>
      <c r="J23" s="15" t="n"/>
      <c r="K23" s="9" t="n"/>
      <c r="L23" s="7" t="n"/>
      <c r="M23" s="16">
        <f>IF(C23="","",IFERROR(VLOOKUP(C23,'Centros de Custo'!$A$2:$H$111,6,FALSE),0))</f>
        <v/>
      </c>
      <c r="N23" s="16">
        <f>IF(OR(A23="",E23="",K23=""),"",IF(L23="Cancelado",0,IF(E23="Receita",K23,-K23)))</f>
        <v/>
      </c>
      <c r="O23" s="14">
        <f>IF(OR(A23="",E23="",K23="",M23=""),"",IF(AND(E23="Despesa",K23&gt;M23),"Acima do orçamento","Dentro do orçamento"))</f>
        <v/>
      </c>
      <c r="P23" s="8" t="n"/>
    </row>
    <row r="24" ht="21" customHeight="1">
      <c r="A24" s="34" t="n"/>
      <c r="B24" s="13" t="n"/>
      <c r="C24" s="13" t="n"/>
      <c r="D24" s="14">
        <f>IF(C24="","",IFERROR(VLOOKUP(C24,'Centros de Custo'!$A$2:$H$111,2,FALSE),"Código não encontrado"))</f>
        <v/>
      </c>
      <c r="E24" s="7" t="n"/>
      <c r="F24" s="8" t="n"/>
      <c r="G24" s="8" t="n"/>
      <c r="H24" s="8" t="n"/>
      <c r="I24" s="13" t="n"/>
      <c r="J24" s="15" t="n"/>
      <c r="K24" s="9" t="n"/>
      <c r="L24" s="7" t="n"/>
      <c r="M24" s="16">
        <f>IF(C24="","",IFERROR(VLOOKUP(C24,'Centros de Custo'!$A$2:$H$111,6,FALSE),0))</f>
        <v/>
      </c>
      <c r="N24" s="16">
        <f>IF(OR(A24="",E24="",K24=""),"",IF(L24="Cancelado",0,IF(E24="Receita",K24,-K24)))</f>
        <v/>
      </c>
      <c r="O24" s="14">
        <f>IF(OR(A24="",E24="",K24="",M24=""),"",IF(AND(E24="Despesa",K24&gt;M24),"Acima do orçamento","Dentro do orçamento"))</f>
        <v/>
      </c>
      <c r="P24" s="8" t="n"/>
    </row>
    <row r="25" ht="21" customHeight="1">
      <c r="A25" s="34" t="n"/>
      <c r="B25" s="13" t="n"/>
      <c r="C25" s="13" t="n"/>
      <c r="D25" s="14">
        <f>IF(C25="","",IFERROR(VLOOKUP(C25,'Centros de Custo'!$A$2:$H$111,2,FALSE),"Código não encontrado"))</f>
        <v/>
      </c>
      <c r="E25" s="7" t="n"/>
      <c r="F25" s="8" t="n"/>
      <c r="G25" s="8" t="n"/>
      <c r="H25" s="8" t="n"/>
      <c r="I25" s="13" t="n"/>
      <c r="J25" s="15" t="n"/>
      <c r="K25" s="9" t="n"/>
      <c r="L25" s="7" t="n"/>
      <c r="M25" s="16">
        <f>IF(C25="","",IFERROR(VLOOKUP(C25,'Centros de Custo'!$A$2:$H$111,6,FALSE),0))</f>
        <v/>
      </c>
      <c r="N25" s="16">
        <f>IF(OR(A25="",E25="",K25=""),"",IF(L25="Cancelado",0,IF(E25="Receita",K25,-K25)))</f>
        <v/>
      </c>
      <c r="O25" s="14">
        <f>IF(OR(A25="",E25="",K25="",M25=""),"",IF(AND(E25="Despesa",K25&gt;M25),"Acima do orçamento","Dentro do orçamento"))</f>
        <v/>
      </c>
      <c r="P25" s="8" t="n"/>
    </row>
    <row r="26" ht="21" customHeight="1">
      <c r="A26" s="34" t="n"/>
      <c r="B26" s="13" t="n"/>
      <c r="C26" s="13" t="n"/>
      <c r="D26" s="14">
        <f>IF(C26="","",IFERROR(VLOOKUP(C26,'Centros de Custo'!$A$2:$H$111,2,FALSE),"Código não encontrado"))</f>
        <v/>
      </c>
      <c r="E26" s="7" t="n"/>
      <c r="F26" s="8" t="n"/>
      <c r="G26" s="8" t="n"/>
      <c r="H26" s="8" t="n"/>
      <c r="I26" s="13" t="n"/>
      <c r="J26" s="15" t="n"/>
      <c r="K26" s="9" t="n"/>
      <c r="L26" s="7" t="n"/>
      <c r="M26" s="16">
        <f>IF(C26="","",IFERROR(VLOOKUP(C26,'Centros de Custo'!$A$2:$H$111,6,FALSE),0))</f>
        <v/>
      </c>
      <c r="N26" s="16">
        <f>IF(OR(A26="",E26="",K26=""),"",IF(L26="Cancelado",0,IF(E26="Receita",K26,-K26)))</f>
        <v/>
      </c>
      <c r="O26" s="14">
        <f>IF(OR(A26="",E26="",K26="",M26=""),"",IF(AND(E26="Despesa",K26&gt;M26),"Acima do orçamento","Dentro do orçamento"))</f>
        <v/>
      </c>
      <c r="P26" s="8" t="n"/>
    </row>
    <row r="27" ht="21" customHeight="1">
      <c r="A27" s="34" t="n"/>
      <c r="B27" s="13" t="n"/>
      <c r="C27" s="13" t="n"/>
      <c r="D27" s="14">
        <f>IF(C27="","",IFERROR(VLOOKUP(C27,'Centros de Custo'!$A$2:$H$111,2,FALSE),"Código não encontrado"))</f>
        <v/>
      </c>
      <c r="E27" s="7" t="n"/>
      <c r="F27" s="8" t="n"/>
      <c r="G27" s="8" t="n"/>
      <c r="H27" s="8" t="n"/>
      <c r="I27" s="13" t="n"/>
      <c r="J27" s="15" t="n"/>
      <c r="K27" s="9" t="n"/>
      <c r="L27" s="7" t="n"/>
      <c r="M27" s="16">
        <f>IF(C27="","",IFERROR(VLOOKUP(C27,'Centros de Custo'!$A$2:$H$111,6,FALSE),0))</f>
        <v/>
      </c>
      <c r="N27" s="16">
        <f>IF(OR(A27="",E27="",K27=""),"",IF(L27="Cancelado",0,IF(E27="Receita",K27,-K27)))</f>
        <v/>
      </c>
      <c r="O27" s="14">
        <f>IF(OR(A27="",E27="",K27="",M27=""),"",IF(AND(E27="Despesa",K27&gt;M27),"Acima do orçamento","Dentro do orçamento"))</f>
        <v/>
      </c>
      <c r="P27" s="8" t="n"/>
    </row>
    <row r="28" ht="21" customHeight="1">
      <c r="A28" s="34" t="n"/>
      <c r="B28" s="13" t="n"/>
      <c r="C28" s="13" t="n"/>
      <c r="D28" s="14">
        <f>IF(C28="","",IFERROR(VLOOKUP(C28,'Centros de Custo'!$A$2:$H$111,2,FALSE),"Código não encontrado"))</f>
        <v/>
      </c>
      <c r="E28" s="7" t="n"/>
      <c r="F28" s="8" t="n"/>
      <c r="G28" s="8" t="n"/>
      <c r="H28" s="8" t="n"/>
      <c r="I28" s="13" t="n"/>
      <c r="J28" s="15" t="n"/>
      <c r="K28" s="9" t="n"/>
      <c r="L28" s="7" t="n"/>
      <c r="M28" s="16">
        <f>IF(C28="","",IFERROR(VLOOKUP(C28,'Centros de Custo'!$A$2:$H$111,6,FALSE),0))</f>
        <v/>
      </c>
      <c r="N28" s="16">
        <f>IF(OR(A28="",E28="",K28=""),"",IF(L28="Cancelado",0,IF(E28="Receita",K28,-K28)))</f>
        <v/>
      </c>
      <c r="O28" s="14">
        <f>IF(OR(A28="",E28="",K28="",M28=""),"",IF(AND(E28="Despesa",K28&gt;M28),"Acima do orçamento","Dentro do orçamento"))</f>
        <v/>
      </c>
      <c r="P28" s="8" t="n"/>
    </row>
    <row r="29" ht="21" customHeight="1">
      <c r="A29" s="34" t="n"/>
      <c r="B29" s="13" t="n"/>
      <c r="C29" s="13" t="n"/>
      <c r="D29" s="14">
        <f>IF(C29="","",IFERROR(VLOOKUP(C29,'Centros de Custo'!$A$2:$H$111,2,FALSE),"Código não encontrado"))</f>
        <v/>
      </c>
      <c r="E29" s="7" t="n"/>
      <c r="F29" s="8" t="n"/>
      <c r="G29" s="8" t="n"/>
      <c r="H29" s="8" t="n"/>
      <c r="I29" s="13" t="n"/>
      <c r="J29" s="15" t="n"/>
      <c r="K29" s="9" t="n"/>
      <c r="L29" s="7" t="n"/>
      <c r="M29" s="16">
        <f>IF(C29="","",IFERROR(VLOOKUP(C29,'Centros de Custo'!$A$2:$H$111,6,FALSE),0))</f>
        <v/>
      </c>
      <c r="N29" s="16">
        <f>IF(OR(A29="",E29="",K29=""),"",IF(L29="Cancelado",0,IF(E29="Receita",K29,-K29)))</f>
        <v/>
      </c>
      <c r="O29" s="14">
        <f>IF(OR(A29="",E29="",K29="",M29=""),"",IF(AND(E29="Despesa",K29&gt;M29),"Acima do orçamento","Dentro do orçamento"))</f>
        <v/>
      </c>
      <c r="P29" s="8" t="n"/>
    </row>
    <row r="30" ht="21" customHeight="1">
      <c r="A30" s="34" t="n"/>
      <c r="B30" s="13" t="n"/>
      <c r="C30" s="13" t="n"/>
      <c r="D30" s="14">
        <f>IF(C30="","",IFERROR(VLOOKUP(C30,'Centros de Custo'!$A$2:$H$111,2,FALSE),"Código não encontrado"))</f>
        <v/>
      </c>
      <c r="E30" s="7" t="n"/>
      <c r="F30" s="8" t="n"/>
      <c r="G30" s="8" t="n"/>
      <c r="H30" s="8" t="n"/>
      <c r="I30" s="13" t="n"/>
      <c r="J30" s="15" t="n"/>
      <c r="K30" s="9" t="n"/>
      <c r="L30" s="7" t="n"/>
      <c r="M30" s="16">
        <f>IF(C30="","",IFERROR(VLOOKUP(C30,'Centros de Custo'!$A$2:$H$111,6,FALSE),0))</f>
        <v/>
      </c>
      <c r="N30" s="16">
        <f>IF(OR(A30="",E30="",K30=""),"",IF(L30="Cancelado",0,IF(E30="Receita",K30,-K30)))</f>
        <v/>
      </c>
      <c r="O30" s="14">
        <f>IF(OR(A30="",E30="",K30="",M30=""),"",IF(AND(E30="Despesa",K30&gt;M30),"Acima do orçamento","Dentro do orçamento"))</f>
        <v/>
      </c>
      <c r="P30" s="8" t="n"/>
    </row>
    <row r="31" ht="21" customHeight="1">
      <c r="A31" s="34" t="n"/>
      <c r="B31" s="13" t="n"/>
      <c r="C31" s="13" t="n"/>
      <c r="D31" s="14">
        <f>IF(C31="","",IFERROR(VLOOKUP(C31,'Centros de Custo'!$A$2:$H$111,2,FALSE),"Código não encontrado"))</f>
        <v/>
      </c>
      <c r="E31" s="7" t="n"/>
      <c r="F31" s="8" t="n"/>
      <c r="G31" s="8" t="n"/>
      <c r="H31" s="8" t="n"/>
      <c r="I31" s="13" t="n"/>
      <c r="J31" s="15" t="n"/>
      <c r="K31" s="9" t="n"/>
      <c r="L31" s="7" t="n"/>
      <c r="M31" s="16">
        <f>IF(C31="","",IFERROR(VLOOKUP(C31,'Centros de Custo'!$A$2:$H$111,6,FALSE),0))</f>
        <v/>
      </c>
      <c r="N31" s="16">
        <f>IF(OR(A31="",E31="",K31=""),"",IF(L31="Cancelado",0,IF(E31="Receita",K31,-K31)))</f>
        <v/>
      </c>
      <c r="O31" s="14">
        <f>IF(OR(A31="",E31="",K31="",M31=""),"",IF(AND(E31="Despesa",K31&gt;M31),"Acima do orçamento","Dentro do orçamento"))</f>
        <v/>
      </c>
      <c r="P31" s="8" t="n"/>
    </row>
    <row r="32" ht="21" customHeight="1">
      <c r="A32" s="34" t="n"/>
      <c r="B32" s="13" t="n"/>
      <c r="C32" s="13" t="n"/>
      <c r="D32" s="14">
        <f>IF(C32="","",IFERROR(VLOOKUP(C32,'Centros de Custo'!$A$2:$H$111,2,FALSE),"Código não encontrado"))</f>
        <v/>
      </c>
      <c r="E32" s="7" t="n"/>
      <c r="F32" s="8" t="n"/>
      <c r="G32" s="8" t="n"/>
      <c r="H32" s="8" t="n"/>
      <c r="I32" s="13" t="n"/>
      <c r="J32" s="15" t="n"/>
      <c r="K32" s="9" t="n"/>
      <c r="L32" s="7" t="n"/>
      <c r="M32" s="16">
        <f>IF(C32="","",IFERROR(VLOOKUP(C32,'Centros de Custo'!$A$2:$H$111,6,FALSE),0))</f>
        <v/>
      </c>
      <c r="N32" s="16">
        <f>IF(OR(A32="",E32="",K32=""),"",IF(L32="Cancelado",0,IF(E32="Receita",K32,-K32)))</f>
        <v/>
      </c>
      <c r="O32" s="14">
        <f>IF(OR(A32="",E32="",K32="",M32=""),"",IF(AND(E32="Despesa",K32&gt;M32),"Acima do orçamento","Dentro do orçamento"))</f>
        <v/>
      </c>
      <c r="P32" s="8" t="n"/>
    </row>
    <row r="33" ht="21" customHeight="1">
      <c r="A33" s="34" t="n"/>
      <c r="B33" s="13" t="n"/>
      <c r="C33" s="13" t="n"/>
      <c r="D33" s="14">
        <f>IF(C33="","",IFERROR(VLOOKUP(C33,'Centros de Custo'!$A$2:$H$111,2,FALSE),"Código não encontrado"))</f>
        <v/>
      </c>
      <c r="E33" s="7" t="n"/>
      <c r="F33" s="8" t="n"/>
      <c r="G33" s="8" t="n"/>
      <c r="H33" s="8" t="n"/>
      <c r="I33" s="13" t="n"/>
      <c r="J33" s="15" t="n"/>
      <c r="K33" s="9" t="n"/>
      <c r="L33" s="7" t="n"/>
      <c r="M33" s="16">
        <f>IF(C33="","",IFERROR(VLOOKUP(C33,'Centros de Custo'!$A$2:$H$111,6,FALSE),0))</f>
        <v/>
      </c>
      <c r="N33" s="16">
        <f>IF(OR(A33="",E33="",K33=""),"",IF(L33="Cancelado",0,IF(E33="Receita",K33,-K33)))</f>
        <v/>
      </c>
      <c r="O33" s="14">
        <f>IF(OR(A33="",E33="",K33="",M33=""),"",IF(AND(E33="Despesa",K33&gt;M33),"Acima do orçamento","Dentro do orçamento"))</f>
        <v/>
      </c>
      <c r="P33" s="8" t="n"/>
    </row>
    <row r="34" ht="21" customHeight="1">
      <c r="A34" s="34" t="n"/>
      <c r="B34" s="13" t="n"/>
      <c r="C34" s="13" t="n"/>
      <c r="D34" s="14">
        <f>IF(C34="","",IFERROR(VLOOKUP(C34,'Centros de Custo'!$A$2:$H$111,2,FALSE),"Código não encontrado"))</f>
        <v/>
      </c>
      <c r="E34" s="7" t="n"/>
      <c r="F34" s="8" t="n"/>
      <c r="G34" s="8" t="n"/>
      <c r="H34" s="8" t="n"/>
      <c r="I34" s="13" t="n"/>
      <c r="J34" s="15" t="n"/>
      <c r="K34" s="9" t="n"/>
      <c r="L34" s="7" t="n"/>
      <c r="M34" s="16">
        <f>IF(C34="","",IFERROR(VLOOKUP(C34,'Centros de Custo'!$A$2:$H$111,6,FALSE),0))</f>
        <v/>
      </c>
      <c r="N34" s="16">
        <f>IF(OR(A34="",E34="",K34=""),"",IF(L34="Cancelado",0,IF(E34="Receita",K34,-K34)))</f>
        <v/>
      </c>
      <c r="O34" s="14">
        <f>IF(OR(A34="",E34="",K34="",M34=""),"",IF(AND(E34="Despesa",K34&gt;M34),"Acima do orçamento","Dentro do orçamento"))</f>
        <v/>
      </c>
      <c r="P34" s="8" t="n"/>
    </row>
    <row r="35" ht="21" customHeight="1">
      <c r="A35" s="34" t="n"/>
      <c r="B35" s="13" t="n"/>
      <c r="C35" s="13" t="n"/>
      <c r="D35" s="14">
        <f>IF(C35="","",IFERROR(VLOOKUP(C35,'Centros de Custo'!$A$2:$H$111,2,FALSE),"Código não encontrado"))</f>
        <v/>
      </c>
      <c r="E35" s="7" t="n"/>
      <c r="F35" s="8" t="n"/>
      <c r="G35" s="8" t="n"/>
      <c r="H35" s="8" t="n"/>
      <c r="I35" s="13" t="n"/>
      <c r="J35" s="15" t="n"/>
      <c r="K35" s="9" t="n"/>
      <c r="L35" s="7" t="n"/>
      <c r="M35" s="16">
        <f>IF(C35="","",IFERROR(VLOOKUP(C35,'Centros de Custo'!$A$2:$H$111,6,FALSE),0))</f>
        <v/>
      </c>
      <c r="N35" s="16">
        <f>IF(OR(A35="",E35="",K35=""),"",IF(L35="Cancelado",0,IF(E35="Receita",K35,-K35)))</f>
        <v/>
      </c>
      <c r="O35" s="14">
        <f>IF(OR(A35="",E35="",K35="",M35=""),"",IF(AND(E35="Despesa",K35&gt;M35),"Acima do orçamento","Dentro do orçamento"))</f>
        <v/>
      </c>
      <c r="P35" s="8" t="n"/>
    </row>
    <row r="36" ht="21" customHeight="1">
      <c r="A36" s="34" t="n"/>
      <c r="B36" s="13" t="n"/>
      <c r="C36" s="13" t="n"/>
      <c r="D36" s="14">
        <f>IF(C36="","",IFERROR(VLOOKUP(C36,'Centros de Custo'!$A$2:$H$111,2,FALSE),"Código não encontrado"))</f>
        <v/>
      </c>
      <c r="E36" s="7" t="n"/>
      <c r="F36" s="8" t="n"/>
      <c r="G36" s="8" t="n"/>
      <c r="H36" s="8" t="n"/>
      <c r="I36" s="13" t="n"/>
      <c r="J36" s="15" t="n"/>
      <c r="K36" s="9" t="n"/>
      <c r="L36" s="7" t="n"/>
      <c r="M36" s="16">
        <f>IF(C36="","",IFERROR(VLOOKUP(C36,'Centros de Custo'!$A$2:$H$111,6,FALSE),0))</f>
        <v/>
      </c>
      <c r="N36" s="16">
        <f>IF(OR(A36="",E36="",K36=""),"",IF(L36="Cancelado",0,IF(E36="Receita",K36,-K36)))</f>
        <v/>
      </c>
      <c r="O36" s="14">
        <f>IF(OR(A36="",E36="",K36="",M36=""),"",IF(AND(E36="Despesa",K36&gt;M36),"Acima do orçamento","Dentro do orçamento"))</f>
        <v/>
      </c>
      <c r="P36" s="8" t="n"/>
    </row>
    <row r="37" ht="21" customHeight="1">
      <c r="A37" s="34" t="n"/>
      <c r="B37" s="13" t="n"/>
      <c r="C37" s="13" t="n"/>
      <c r="D37" s="14">
        <f>IF(C37="","",IFERROR(VLOOKUP(C37,'Centros de Custo'!$A$2:$H$111,2,FALSE),"Código não encontrado"))</f>
        <v/>
      </c>
      <c r="E37" s="7" t="n"/>
      <c r="F37" s="8" t="n"/>
      <c r="G37" s="8" t="n"/>
      <c r="H37" s="8" t="n"/>
      <c r="I37" s="13" t="n"/>
      <c r="J37" s="15" t="n"/>
      <c r="K37" s="9" t="n"/>
      <c r="L37" s="7" t="n"/>
      <c r="M37" s="16">
        <f>IF(C37="","",IFERROR(VLOOKUP(C37,'Centros de Custo'!$A$2:$H$111,6,FALSE),0))</f>
        <v/>
      </c>
      <c r="N37" s="16">
        <f>IF(OR(A37="",E37="",K37=""),"",IF(L37="Cancelado",0,IF(E37="Receita",K37,-K37)))</f>
        <v/>
      </c>
      <c r="O37" s="14">
        <f>IF(OR(A37="",E37="",K37="",M37=""),"",IF(AND(E37="Despesa",K37&gt;M37),"Acima do orçamento","Dentro do orçamento"))</f>
        <v/>
      </c>
      <c r="P37" s="8" t="n"/>
    </row>
    <row r="38" ht="21" customHeight="1">
      <c r="A38" s="34" t="n"/>
      <c r="B38" s="13" t="n"/>
      <c r="C38" s="13" t="n"/>
      <c r="D38" s="14">
        <f>IF(C38="","",IFERROR(VLOOKUP(C38,'Centros de Custo'!$A$2:$H$111,2,FALSE),"Código não encontrado"))</f>
        <v/>
      </c>
      <c r="E38" s="7" t="n"/>
      <c r="F38" s="8" t="n"/>
      <c r="G38" s="8" t="n"/>
      <c r="H38" s="8" t="n"/>
      <c r="I38" s="13" t="n"/>
      <c r="J38" s="15" t="n"/>
      <c r="K38" s="9" t="n"/>
      <c r="L38" s="7" t="n"/>
      <c r="M38" s="16">
        <f>IF(C38="","",IFERROR(VLOOKUP(C38,'Centros de Custo'!$A$2:$H$111,6,FALSE),0))</f>
        <v/>
      </c>
      <c r="N38" s="16">
        <f>IF(OR(A38="",E38="",K38=""),"",IF(L38="Cancelado",0,IF(E38="Receita",K38,-K38)))</f>
        <v/>
      </c>
      <c r="O38" s="14">
        <f>IF(OR(A38="",E38="",K38="",M38=""),"",IF(AND(E38="Despesa",K38&gt;M38),"Acima do orçamento","Dentro do orçamento"))</f>
        <v/>
      </c>
      <c r="P38" s="8" t="n"/>
    </row>
    <row r="39" ht="21" customHeight="1">
      <c r="A39" s="34" t="n"/>
      <c r="B39" s="13" t="n"/>
      <c r="C39" s="13" t="n"/>
      <c r="D39" s="14">
        <f>IF(C39="","",IFERROR(VLOOKUP(C39,'Centros de Custo'!$A$2:$H$111,2,FALSE),"Código não encontrado"))</f>
        <v/>
      </c>
      <c r="E39" s="7" t="n"/>
      <c r="F39" s="8" t="n"/>
      <c r="G39" s="8" t="n"/>
      <c r="H39" s="8" t="n"/>
      <c r="I39" s="13" t="n"/>
      <c r="J39" s="15" t="n"/>
      <c r="K39" s="9" t="n"/>
      <c r="L39" s="7" t="n"/>
      <c r="M39" s="16">
        <f>IF(C39="","",IFERROR(VLOOKUP(C39,'Centros de Custo'!$A$2:$H$111,6,FALSE),0))</f>
        <v/>
      </c>
      <c r="N39" s="16">
        <f>IF(OR(A39="",E39="",K39=""),"",IF(L39="Cancelado",0,IF(E39="Receita",K39,-K39)))</f>
        <v/>
      </c>
      <c r="O39" s="14">
        <f>IF(OR(A39="",E39="",K39="",M39=""),"",IF(AND(E39="Despesa",K39&gt;M39),"Acima do orçamento","Dentro do orçamento"))</f>
        <v/>
      </c>
      <c r="P39" s="8" t="n"/>
    </row>
    <row r="40" ht="21" customHeight="1">
      <c r="A40" s="34" t="n"/>
      <c r="B40" s="13" t="n"/>
      <c r="C40" s="13" t="n"/>
      <c r="D40" s="14">
        <f>IF(C40="","",IFERROR(VLOOKUP(C40,'Centros de Custo'!$A$2:$H$111,2,FALSE),"Código não encontrado"))</f>
        <v/>
      </c>
      <c r="E40" s="7" t="n"/>
      <c r="F40" s="8" t="n"/>
      <c r="G40" s="8" t="n"/>
      <c r="H40" s="8" t="n"/>
      <c r="I40" s="13" t="n"/>
      <c r="J40" s="15" t="n"/>
      <c r="K40" s="9" t="n"/>
      <c r="L40" s="7" t="n"/>
      <c r="M40" s="16">
        <f>IF(C40="","",IFERROR(VLOOKUP(C40,'Centros de Custo'!$A$2:$H$111,6,FALSE),0))</f>
        <v/>
      </c>
      <c r="N40" s="16">
        <f>IF(OR(A40="",E40="",K40=""),"",IF(L40="Cancelado",0,IF(E40="Receita",K40,-K40)))</f>
        <v/>
      </c>
      <c r="O40" s="14">
        <f>IF(OR(A40="",E40="",K40="",M40=""),"",IF(AND(E40="Despesa",K40&gt;M40),"Acima do orçamento","Dentro do orçamento"))</f>
        <v/>
      </c>
      <c r="P40" s="8" t="n"/>
    </row>
    <row r="41" ht="21" customHeight="1">
      <c r="A41" s="34" t="n"/>
      <c r="B41" s="13" t="n"/>
      <c r="C41" s="13" t="n"/>
      <c r="D41" s="14">
        <f>IF(C41="","",IFERROR(VLOOKUP(C41,'Centros de Custo'!$A$2:$H$111,2,FALSE),"Código não encontrado"))</f>
        <v/>
      </c>
      <c r="E41" s="7" t="n"/>
      <c r="F41" s="8" t="n"/>
      <c r="G41" s="8" t="n"/>
      <c r="H41" s="8" t="n"/>
      <c r="I41" s="13" t="n"/>
      <c r="J41" s="15" t="n"/>
      <c r="K41" s="9" t="n"/>
      <c r="L41" s="7" t="n"/>
      <c r="M41" s="16">
        <f>IF(C41="","",IFERROR(VLOOKUP(C41,'Centros de Custo'!$A$2:$H$111,6,FALSE),0))</f>
        <v/>
      </c>
      <c r="N41" s="16">
        <f>IF(OR(A41="",E41="",K41=""),"",IF(L41="Cancelado",0,IF(E41="Receita",K41,-K41)))</f>
        <v/>
      </c>
      <c r="O41" s="14">
        <f>IF(OR(A41="",E41="",K41="",M41=""),"",IF(AND(E41="Despesa",K41&gt;M41),"Acima do orçamento","Dentro do orçamento"))</f>
        <v/>
      </c>
      <c r="P41" s="8" t="n"/>
    </row>
    <row r="42" ht="21" customHeight="1">
      <c r="A42" s="34" t="n"/>
      <c r="B42" s="13" t="n"/>
      <c r="C42" s="13" t="n"/>
      <c r="D42" s="14">
        <f>IF(C42="","",IFERROR(VLOOKUP(C42,'Centros de Custo'!$A$2:$H$111,2,FALSE),"Código não encontrado"))</f>
        <v/>
      </c>
      <c r="E42" s="7" t="n"/>
      <c r="F42" s="8" t="n"/>
      <c r="G42" s="8" t="n"/>
      <c r="H42" s="8" t="n"/>
      <c r="I42" s="13" t="n"/>
      <c r="J42" s="15" t="n"/>
      <c r="K42" s="9" t="n"/>
      <c r="L42" s="7" t="n"/>
      <c r="M42" s="16">
        <f>IF(C42="","",IFERROR(VLOOKUP(C42,'Centros de Custo'!$A$2:$H$111,6,FALSE),0))</f>
        <v/>
      </c>
      <c r="N42" s="16">
        <f>IF(OR(A42="",E42="",K42=""),"",IF(L42="Cancelado",0,IF(E42="Receita",K42,-K42)))</f>
        <v/>
      </c>
      <c r="O42" s="14">
        <f>IF(OR(A42="",E42="",K42="",M42=""),"",IF(AND(E42="Despesa",K42&gt;M42),"Acima do orçamento","Dentro do orçamento"))</f>
        <v/>
      </c>
      <c r="P42" s="8" t="n"/>
    </row>
    <row r="43" ht="21" customHeight="1">
      <c r="A43" s="34" t="n"/>
      <c r="B43" s="13" t="n"/>
      <c r="C43" s="13" t="n"/>
      <c r="D43" s="14">
        <f>IF(C43="","",IFERROR(VLOOKUP(C43,'Centros de Custo'!$A$2:$H$111,2,FALSE),"Código não encontrado"))</f>
        <v/>
      </c>
      <c r="E43" s="7" t="n"/>
      <c r="F43" s="8" t="n"/>
      <c r="G43" s="8" t="n"/>
      <c r="H43" s="8" t="n"/>
      <c r="I43" s="13" t="n"/>
      <c r="J43" s="15" t="n"/>
      <c r="K43" s="9" t="n"/>
      <c r="L43" s="7" t="n"/>
      <c r="M43" s="16">
        <f>IF(C43="","",IFERROR(VLOOKUP(C43,'Centros de Custo'!$A$2:$H$111,6,FALSE),0))</f>
        <v/>
      </c>
      <c r="N43" s="16">
        <f>IF(OR(A43="",E43="",K43=""),"",IF(L43="Cancelado",0,IF(E43="Receita",K43,-K43)))</f>
        <v/>
      </c>
      <c r="O43" s="14">
        <f>IF(OR(A43="",E43="",K43="",M43=""),"",IF(AND(E43="Despesa",K43&gt;M43),"Acima do orçamento","Dentro do orçamento"))</f>
        <v/>
      </c>
      <c r="P43" s="8" t="n"/>
    </row>
    <row r="44" ht="21" customHeight="1">
      <c r="A44" s="34" t="n"/>
      <c r="B44" s="13" t="n"/>
      <c r="C44" s="13" t="n"/>
      <c r="D44" s="14">
        <f>IF(C44="","",IFERROR(VLOOKUP(C44,'Centros de Custo'!$A$2:$H$111,2,FALSE),"Código não encontrado"))</f>
        <v/>
      </c>
      <c r="E44" s="7" t="n"/>
      <c r="F44" s="8" t="n"/>
      <c r="G44" s="8" t="n"/>
      <c r="H44" s="8" t="n"/>
      <c r="I44" s="13" t="n"/>
      <c r="J44" s="15" t="n"/>
      <c r="K44" s="9" t="n"/>
      <c r="L44" s="7" t="n"/>
      <c r="M44" s="16">
        <f>IF(C44="","",IFERROR(VLOOKUP(C44,'Centros de Custo'!$A$2:$H$111,6,FALSE),0))</f>
        <v/>
      </c>
      <c r="N44" s="16">
        <f>IF(OR(A44="",E44="",K44=""),"",IF(L44="Cancelado",0,IF(E44="Receita",K44,-K44)))</f>
        <v/>
      </c>
      <c r="O44" s="14">
        <f>IF(OR(A44="",E44="",K44="",M44=""),"",IF(AND(E44="Despesa",K44&gt;M44),"Acima do orçamento","Dentro do orçamento"))</f>
        <v/>
      </c>
      <c r="P44" s="8" t="n"/>
    </row>
    <row r="45" ht="21" customHeight="1">
      <c r="A45" s="34" t="n"/>
      <c r="B45" s="13" t="n"/>
      <c r="C45" s="13" t="n"/>
      <c r="D45" s="14">
        <f>IF(C45="","",IFERROR(VLOOKUP(C45,'Centros de Custo'!$A$2:$H$111,2,FALSE),"Código não encontrado"))</f>
        <v/>
      </c>
      <c r="E45" s="7" t="n"/>
      <c r="F45" s="8" t="n"/>
      <c r="G45" s="8" t="n"/>
      <c r="H45" s="8" t="n"/>
      <c r="I45" s="13" t="n"/>
      <c r="J45" s="15" t="n"/>
      <c r="K45" s="9" t="n"/>
      <c r="L45" s="7" t="n"/>
      <c r="M45" s="16">
        <f>IF(C45="","",IFERROR(VLOOKUP(C45,'Centros de Custo'!$A$2:$H$111,6,FALSE),0))</f>
        <v/>
      </c>
      <c r="N45" s="16">
        <f>IF(OR(A45="",E45="",K45=""),"",IF(L45="Cancelado",0,IF(E45="Receita",K45,-K45)))</f>
        <v/>
      </c>
      <c r="O45" s="14">
        <f>IF(OR(A45="",E45="",K45="",M45=""),"",IF(AND(E45="Despesa",K45&gt;M45),"Acima do orçamento","Dentro do orçamento"))</f>
        <v/>
      </c>
      <c r="P45" s="8" t="n"/>
    </row>
    <row r="46" ht="21" customHeight="1">
      <c r="A46" s="34" t="n"/>
      <c r="B46" s="13" t="n"/>
      <c r="C46" s="13" t="n"/>
      <c r="D46" s="14">
        <f>IF(C46="","",IFERROR(VLOOKUP(C46,'Centros de Custo'!$A$2:$H$111,2,FALSE),"Código não encontrado"))</f>
        <v/>
      </c>
      <c r="E46" s="7" t="n"/>
      <c r="F46" s="8" t="n"/>
      <c r="G46" s="8" t="n"/>
      <c r="H46" s="8" t="n"/>
      <c r="I46" s="13" t="n"/>
      <c r="J46" s="15" t="n"/>
      <c r="K46" s="9" t="n"/>
      <c r="L46" s="7" t="n"/>
      <c r="M46" s="16">
        <f>IF(C46="","",IFERROR(VLOOKUP(C46,'Centros de Custo'!$A$2:$H$111,6,FALSE),0))</f>
        <v/>
      </c>
      <c r="N46" s="16">
        <f>IF(OR(A46="",E46="",K46=""),"",IF(L46="Cancelado",0,IF(E46="Receita",K46,-K46)))</f>
        <v/>
      </c>
      <c r="O46" s="14">
        <f>IF(OR(A46="",E46="",K46="",M46=""),"",IF(AND(E46="Despesa",K46&gt;M46),"Acima do orçamento","Dentro do orçamento"))</f>
        <v/>
      </c>
      <c r="P46" s="8" t="n"/>
    </row>
    <row r="47" ht="21" customHeight="1">
      <c r="A47" s="34" t="n"/>
      <c r="B47" s="13" t="n"/>
      <c r="C47" s="13" t="n"/>
      <c r="D47" s="14">
        <f>IF(C47="","",IFERROR(VLOOKUP(C47,'Centros de Custo'!$A$2:$H$111,2,FALSE),"Código não encontrado"))</f>
        <v/>
      </c>
      <c r="E47" s="7" t="n"/>
      <c r="F47" s="8" t="n"/>
      <c r="G47" s="8" t="n"/>
      <c r="H47" s="8" t="n"/>
      <c r="I47" s="13" t="n"/>
      <c r="J47" s="15" t="n"/>
      <c r="K47" s="9" t="n"/>
      <c r="L47" s="7" t="n"/>
      <c r="M47" s="16">
        <f>IF(C47="","",IFERROR(VLOOKUP(C47,'Centros de Custo'!$A$2:$H$111,6,FALSE),0))</f>
        <v/>
      </c>
      <c r="N47" s="16">
        <f>IF(OR(A47="",E47="",K47=""),"",IF(L47="Cancelado",0,IF(E47="Receita",K47,-K47)))</f>
        <v/>
      </c>
      <c r="O47" s="14">
        <f>IF(OR(A47="",E47="",K47="",M47=""),"",IF(AND(E47="Despesa",K47&gt;M47),"Acima do orçamento","Dentro do orçamento"))</f>
        <v/>
      </c>
      <c r="P47" s="8" t="n"/>
    </row>
    <row r="48" ht="21" customHeight="1">
      <c r="A48" s="34" t="n"/>
      <c r="B48" s="13" t="n"/>
      <c r="C48" s="13" t="n"/>
      <c r="D48" s="14">
        <f>IF(C48="","",IFERROR(VLOOKUP(C48,'Centros de Custo'!$A$2:$H$111,2,FALSE),"Código não encontrado"))</f>
        <v/>
      </c>
      <c r="E48" s="7" t="n"/>
      <c r="F48" s="8" t="n"/>
      <c r="G48" s="8" t="n"/>
      <c r="H48" s="8" t="n"/>
      <c r="I48" s="13" t="n"/>
      <c r="J48" s="15" t="n"/>
      <c r="K48" s="9" t="n"/>
      <c r="L48" s="7" t="n"/>
      <c r="M48" s="16">
        <f>IF(C48="","",IFERROR(VLOOKUP(C48,'Centros de Custo'!$A$2:$H$111,6,FALSE),0))</f>
        <v/>
      </c>
      <c r="N48" s="16">
        <f>IF(OR(A48="",E48="",K48=""),"",IF(L48="Cancelado",0,IF(E48="Receita",K48,-K48)))</f>
        <v/>
      </c>
      <c r="O48" s="14">
        <f>IF(OR(A48="",E48="",K48="",M48=""),"",IF(AND(E48="Despesa",K48&gt;M48),"Acima do orçamento","Dentro do orçamento"))</f>
        <v/>
      </c>
      <c r="P48" s="8" t="n"/>
    </row>
    <row r="49" ht="21" customHeight="1">
      <c r="A49" s="34" t="n"/>
      <c r="B49" s="13" t="n"/>
      <c r="C49" s="13" t="n"/>
      <c r="D49" s="14">
        <f>IF(C49="","",IFERROR(VLOOKUP(C49,'Centros de Custo'!$A$2:$H$111,2,FALSE),"Código não encontrado"))</f>
        <v/>
      </c>
      <c r="E49" s="7" t="n"/>
      <c r="F49" s="8" t="n"/>
      <c r="G49" s="8" t="n"/>
      <c r="H49" s="8" t="n"/>
      <c r="I49" s="13" t="n"/>
      <c r="J49" s="15" t="n"/>
      <c r="K49" s="9" t="n"/>
      <c r="L49" s="7" t="n"/>
      <c r="M49" s="16">
        <f>IF(C49="","",IFERROR(VLOOKUP(C49,'Centros de Custo'!$A$2:$H$111,6,FALSE),0))</f>
        <v/>
      </c>
      <c r="N49" s="16">
        <f>IF(OR(A49="",E49="",K49=""),"",IF(L49="Cancelado",0,IF(E49="Receita",K49,-K49)))</f>
        <v/>
      </c>
      <c r="O49" s="14">
        <f>IF(OR(A49="",E49="",K49="",M49=""),"",IF(AND(E49="Despesa",K49&gt;M49),"Acima do orçamento","Dentro do orçamento"))</f>
        <v/>
      </c>
      <c r="P49" s="8" t="n"/>
    </row>
    <row r="50" ht="21" customHeight="1">
      <c r="A50" s="34" t="n"/>
      <c r="B50" s="13" t="n"/>
      <c r="C50" s="13" t="n"/>
      <c r="D50" s="14">
        <f>IF(C50="","",IFERROR(VLOOKUP(C50,'Centros de Custo'!$A$2:$H$111,2,FALSE),"Código não encontrado"))</f>
        <v/>
      </c>
      <c r="E50" s="7" t="n"/>
      <c r="F50" s="8" t="n"/>
      <c r="G50" s="8" t="n"/>
      <c r="H50" s="8" t="n"/>
      <c r="I50" s="13" t="n"/>
      <c r="J50" s="15" t="n"/>
      <c r="K50" s="9" t="n"/>
      <c r="L50" s="7" t="n"/>
      <c r="M50" s="16">
        <f>IF(C50="","",IFERROR(VLOOKUP(C50,'Centros de Custo'!$A$2:$H$111,6,FALSE),0))</f>
        <v/>
      </c>
      <c r="N50" s="16">
        <f>IF(OR(A50="",E50="",K50=""),"",IF(L50="Cancelado",0,IF(E50="Receita",K50,-K50)))</f>
        <v/>
      </c>
      <c r="O50" s="14">
        <f>IF(OR(A50="",E50="",K50="",M50=""),"",IF(AND(E50="Despesa",K50&gt;M50),"Acima do orçamento","Dentro do orçamento"))</f>
        <v/>
      </c>
      <c r="P50" s="8" t="n"/>
    </row>
    <row r="51" ht="21" customHeight="1">
      <c r="A51" s="34" t="n"/>
      <c r="B51" s="13" t="n"/>
      <c r="C51" s="13" t="n"/>
      <c r="D51" s="14">
        <f>IF(C51="","",IFERROR(VLOOKUP(C51,'Centros de Custo'!$A$2:$H$111,2,FALSE),"Código não encontrado"))</f>
        <v/>
      </c>
      <c r="E51" s="7" t="n"/>
      <c r="F51" s="8" t="n"/>
      <c r="G51" s="8" t="n"/>
      <c r="H51" s="8" t="n"/>
      <c r="I51" s="13" t="n"/>
      <c r="J51" s="15" t="n"/>
      <c r="K51" s="9" t="n"/>
      <c r="L51" s="7" t="n"/>
      <c r="M51" s="16">
        <f>IF(C51="","",IFERROR(VLOOKUP(C51,'Centros de Custo'!$A$2:$H$111,6,FALSE),0))</f>
        <v/>
      </c>
      <c r="N51" s="16">
        <f>IF(OR(A51="",E51="",K51=""),"",IF(L51="Cancelado",0,IF(E51="Receita",K51,-K51)))</f>
        <v/>
      </c>
      <c r="O51" s="14">
        <f>IF(OR(A51="",E51="",K51="",M51=""),"",IF(AND(E51="Despesa",K51&gt;M51),"Acima do orçamento","Dentro do orçamento"))</f>
        <v/>
      </c>
      <c r="P51" s="8" t="n"/>
    </row>
    <row r="52" ht="21" customHeight="1">
      <c r="A52" s="34" t="n"/>
      <c r="B52" s="13" t="n"/>
      <c r="C52" s="13" t="n"/>
      <c r="D52" s="14">
        <f>IF(C52="","",IFERROR(VLOOKUP(C52,'Centros de Custo'!$A$2:$H$111,2,FALSE),"Código não encontrado"))</f>
        <v/>
      </c>
      <c r="E52" s="7" t="n"/>
      <c r="F52" s="8" t="n"/>
      <c r="G52" s="8" t="n"/>
      <c r="H52" s="8" t="n"/>
      <c r="I52" s="13" t="n"/>
      <c r="J52" s="15" t="n"/>
      <c r="K52" s="9" t="n"/>
      <c r="L52" s="7" t="n"/>
      <c r="M52" s="16">
        <f>IF(C52="","",IFERROR(VLOOKUP(C52,'Centros de Custo'!$A$2:$H$111,6,FALSE),0))</f>
        <v/>
      </c>
      <c r="N52" s="16">
        <f>IF(OR(A52="",E52="",K52=""),"",IF(L52="Cancelado",0,IF(E52="Receita",K52,-K52)))</f>
        <v/>
      </c>
      <c r="O52" s="14">
        <f>IF(OR(A52="",E52="",K52="",M52=""),"",IF(AND(E52="Despesa",K52&gt;M52),"Acima do orçamento","Dentro do orçamento"))</f>
        <v/>
      </c>
      <c r="P52" s="8" t="n"/>
    </row>
    <row r="53" ht="21" customHeight="1">
      <c r="A53" s="34" t="n"/>
      <c r="B53" s="13" t="n"/>
      <c r="C53" s="13" t="n"/>
      <c r="D53" s="14">
        <f>IF(C53="","",IFERROR(VLOOKUP(C53,'Centros de Custo'!$A$2:$H$111,2,FALSE),"Código não encontrado"))</f>
        <v/>
      </c>
      <c r="E53" s="7" t="n"/>
      <c r="F53" s="8" t="n"/>
      <c r="G53" s="8" t="n"/>
      <c r="H53" s="8" t="n"/>
      <c r="I53" s="13" t="n"/>
      <c r="J53" s="15" t="n"/>
      <c r="K53" s="9" t="n"/>
      <c r="L53" s="7" t="n"/>
      <c r="M53" s="16">
        <f>IF(C53="","",IFERROR(VLOOKUP(C53,'Centros de Custo'!$A$2:$H$111,6,FALSE),0))</f>
        <v/>
      </c>
      <c r="N53" s="16">
        <f>IF(OR(A53="",E53="",K53=""),"",IF(L53="Cancelado",0,IF(E53="Receita",K53,-K53)))</f>
        <v/>
      </c>
      <c r="O53" s="14">
        <f>IF(OR(A53="",E53="",K53="",M53=""),"",IF(AND(E53="Despesa",K53&gt;M53),"Acima do orçamento","Dentro do orçamento"))</f>
        <v/>
      </c>
      <c r="P53" s="8" t="n"/>
    </row>
    <row r="54" ht="21" customHeight="1">
      <c r="A54" s="34" t="n"/>
      <c r="B54" s="13" t="n"/>
      <c r="C54" s="13" t="n"/>
      <c r="D54" s="14">
        <f>IF(C54="","",IFERROR(VLOOKUP(C54,'Centros de Custo'!$A$2:$H$111,2,FALSE),"Código não encontrado"))</f>
        <v/>
      </c>
      <c r="E54" s="7" t="n"/>
      <c r="F54" s="8" t="n"/>
      <c r="G54" s="8" t="n"/>
      <c r="H54" s="8" t="n"/>
      <c r="I54" s="13" t="n"/>
      <c r="J54" s="15" t="n"/>
      <c r="K54" s="9" t="n"/>
      <c r="L54" s="7" t="n"/>
      <c r="M54" s="16">
        <f>IF(C54="","",IFERROR(VLOOKUP(C54,'Centros de Custo'!$A$2:$H$111,6,FALSE),0))</f>
        <v/>
      </c>
      <c r="N54" s="16">
        <f>IF(OR(A54="",E54="",K54=""),"",IF(L54="Cancelado",0,IF(E54="Receita",K54,-K54)))</f>
        <v/>
      </c>
      <c r="O54" s="14">
        <f>IF(OR(A54="",E54="",K54="",M54=""),"",IF(AND(E54="Despesa",K54&gt;M54),"Acima do orçamento","Dentro do orçamento"))</f>
        <v/>
      </c>
      <c r="P54" s="8" t="n"/>
    </row>
    <row r="55" ht="21" customHeight="1">
      <c r="A55" s="34" t="n"/>
      <c r="B55" s="13" t="n"/>
      <c r="C55" s="13" t="n"/>
      <c r="D55" s="14">
        <f>IF(C55="","",IFERROR(VLOOKUP(C55,'Centros de Custo'!$A$2:$H$111,2,FALSE),"Código não encontrado"))</f>
        <v/>
      </c>
      <c r="E55" s="7" t="n"/>
      <c r="F55" s="8" t="n"/>
      <c r="G55" s="8" t="n"/>
      <c r="H55" s="8" t="n"/>
      <c r="I55" s="13" t="n"/>
      <c r="J55" s="15" t="n"/>
      <c r="K55" s="9" t="n"/>
      <c r="L55" s="7" t="n"/>
      <c r="M55" s="16">
        <f>IF(C55="","",IFERROR(VLOOKUP(C55,'Centros de Custo'!$A$2:$H$111,6,FALSE),0))</f>
        <v/>
      </c>
      <c r="N55" s="16">
        <f>IF(OR(A55="",E55="",K55=""),"",IF(L55="Cancelado",0,IF(E55="Receita",K55,-K55)))</f>
        <v/>
      </c>
      <c r="O55" s="14">
        <f>IF(OR(A55="",E55="",K55="",M55=""),"",IF(AND(E55="Despesa",K55&gt;M55),"Acima do orçamento","Dentro do orçamento"))</f>
        <v/>
      </c>
      <c r="P55" s="8" t="n"/>
    </row>
    <row r="56" ht="21" customHeight="1">
      <c r="A56" s="34" t="n"/>
      <c r="B56" s="13" t="n"/>
      <c r="C56" s="13" t="n"/>
      <c r="D56" s="14">
        <f>IF(C56="","",IFERROR(VLOOKUP(C56,'Centros de Custo'!$A$2:$H$111,2,FALSE),"Código não encontrado"))</f>
        <v/>
      </c>
      <c r="E56" s="7" t="n"/>
      <c r="F56" s="8" t="n"/>
      <c r="G56" s="8" t="n"/>
      <c r="H56" s="8" t="n"/>
      <c r="I56" s="13" t="n"/>
      <c r="J56" s="15" t="n"/>
      <c r="K56" s="9" t="n"/>
      <c r="L56" s="7" t="n"/>
      <c r="M56" s="16">
        <f>IF(C56="","",IFERROR(VLOOKUP(C56,'Centros de Custo'!$A$2:$H$111,6,FALSE),0))</f>
        <v/>
      </c>
      <c r="N56" s="16">
        <f>IF(OR(A56="",E56="",K56=""),"",IF(L56="Cancelado",0,IF(E56="Receita",K56,-K56)))</f>
        <v/>
      </c>
      <c r="O56" s="14">
        <f>IF(OR(A56="",E56="",K56="",M56=""),"",IF(AND(E56="Despesa",K56&gt;M56),"Acima do orçamento","Dentro do orçamento"))</f>
        <v/>
      </c>
      <c r="P56" s="8" t="n"/>
    </row>
    <row r="57" ht="21" customHeight="1">
      <c r="A57" s="34" t="n"/>
      <c r="B57" s="13" t="n"/>
      <c r="C57" s="13" t="n"/>
      <c r="D57" s="14">
        <f>IF(C57="","",IFERROR(VLOOKUP(C57,'Centros de Custo'!$A$2:$H$111,2,FALSE),"Código não encontrado"))</f>
        <v/>
      </c>
      <c r="E57" s="7" t="n"/>
      <c r="F57" s="8" t="n"/>
      <c r="G57" s="8" t="n"/>
      <c r="H57" s="8" t="n"/>
      <c r="I57" s="13" t="n"/>
      <c r="J57" s="15" t="n"/>
      <c r="K57" s="9" t="n"/>
      <c r="L57" s="7" t="n"/>
      <c r="M57" s="16">
        <f>IF(C57="","",IFERROR(VLOOKUP(C57,'Centros de Custo'!$A$2:$H$111,6,FALSE),0))</f>
        <v/>
      </c>
      <c r="N57" s="16">
        <f>IF(OR(A57="",E57="",K57=""),"",IF(L57="Cancelado",0,IF(E57="Receita",K57,-K57)))</f>
        <v/>
      </c>
      <c r="O57" s="14">
        <f>IF(OR(A57="",E57="",K57="",M57=""),"",IF(AND(E57="Despesa",K57&gt;M57),"Acima do orçamento","Dentro do orçamento"))</f>
        <v/>
      </c>
      <c r="P57" s="8" t="n"/>
    </row>
    <row r="58" ht="21" customHeight="1">
      <c r="A58" s="34" t="n"/>
      <c r="B58" s="13" t="n"/>
      <c r="C58" s="13" t="n"/>
      <c r="D58" s="14">
        <f>IF(C58="","",IFERROR(VLOOKUP(C58,'Centros de Custo'!$A$2:$H$111,2,FALSE),"Código não encontrado"))</f>
        <v/>
      </c>
      <c r="E58" s="7" t="n"/>
      <c r="F58" s="8" t="n"/>
      <c r="G58" s="8" t="n"/>
      <c r="H58" s="8" t="n"/>
      <c r="I58" s="13" t="n"/>
      <c r="J58" s="15" t="n"/>
      <c r="K58" s="9" t="n"/>
      <c r="L58" s="7" t="n"/>
      <c r="M58" s="16">
        <f>IF(C58="","",IFERROR(VLOOKUP(C58,'Centros de Custo'!$A$2:$H$111,6,FALSE),0))</f>
        <v/>
      </c>
      <c r="N58" s="16">
        <f>IF(OR(A58="",E58="",K58=""),"",IF(L58="Cancelado",0,IF(E58="Receita",K58,-K58)))</f>
        <v/>
      </c>
      <c r="O58" s="14">
        <f>IF(OR(A58="",E58="",K58="",M58=""),"",IF(AND(E58="Despesa",K58&gt;M58),"Acima do orçamento","Dentro do orçamento"))</f>
        <v/>
      </c>
      <c r="P58" s="8" t="n"/>
    </row>
    <row r="59" ht="21" customHeight="1">
      <c r="A59" s="34" t="n"/>
      <c r="B59" s="13" t="n"/>
      <c r="C59" s="13" t="n"/>
      <c r="D59" s="14">
        <f>IF(C59="","",IFERROR(VLOOKUP(C59,'Centros de Custo'!$A$2:$H$111,2,FALSE),"Código não encontrado"))</f>
        <v/>
      </c>
      <c r="E59" s="7" t="n"/>
      <c r="F59" s="8" t="n"/>
      <c r="G59" s="8" t="n"/>
      <c r="H59" s="8" t="n"/>
      <c r="I59" s="13" t="n"/>
      <c r="J59" s="15" t="n"/>
      <c r="K59" s="9" t="n"/>
      <c r="L59" s="7" t="n"/>
      <c r="M59" s="16">
        <f>IF(C59="","",IFERROR(VLOOKUP(C59,'Centros de Custo'!$A$2:$H$111,6,FALSE),0))</f>
        <v/>
      </c>
      <c r="N59" s="16">
        <f>IF(OR(A59="",E59="",K59=""),"",IF(L59="Cancelado",0,IF(E59="Receita",K59,-K59)))</f>
        <v/>
      </c>
      <c r="O59" s="14">
        <f>IF(OR(A59="",E59="",K59="",M59=""),"",IF(AND(E59="Despesa",K59&gt;M59),"Acima do orçamento","Dentro do orçamento"))</f>
        <v/>
      </c>
      <c r="P59" s="8" t="n"/>
    </row>
    <row r="60" ht="21" customHeight="1">
      <c r="A60" s="34" t="n"/>
      <c r="B60" s="13" t="n"/>
      <c r="C60" s="13" t="n"/>
      <c r="D60" s="14">
        <f>IF(C60="","",IFERROR(VLOOKUP(C60,'Centros de Custo'!$A$2:$H$111,2,FALSE),"Código não encontrado"))</f>
        <v/>
      </c>
      <c r="E60" s="7" t="n"/>
      <c r="F60" s="8" t="n"/>
      <c r="G60" s="8" t="n"/>
      <c r="H60" s="8" t="n"/>
      <c r="I60" s="13" t="n"/>
      <c r="J60" s="15" t="n"/>
      <c r="K60" s="9" t="n"/>
      <c r="L60" s="7" t="n"/>
      <c r="M60" s="16">
        <f>IF(C60="","",IFERROR(VLOOKUP(C60,'Centros de Custo'!$A$2:$H$111,6,FALSE),0))</f>
        <v/>
      </c>
      <c r="N60" s="16">
        <f>IF(OR(A60="",E60="",K60=""),"",IF(L60="Cancelado",0,IF(E60="Receita",K60,-K60)))</f>
        <v/>
      </c>
      <c r="O60" s="14">
        <f>IF(OR(A60="",E60="",K60="",M60=""),"",IF(AND(E60="Despesa",K60&gt;M60),"Acima do orçamento","Dentro do orçamento"))</f>
        <v/>
      </c>
      <c r="P60" s="8" t="n"/>
    </row>
    <row r="61" ht="21" customHeight="1">
      <c r="A61" s="34" t="n"/>
      <c r="B61" s="13" t="n"/>
      <c r="C61" s="13" t="n"/>
      <c r="D61" s="14">
        <f>IF(C61="","",IFERROR(VLOOKUP(C61,'Centros de Custo'!$A$2:$H$111,2,FALSE),"Código não encontrado"))</f>
        <v/>
      </c>
      <c r="E61" s="7" t="n"/>
      <c r="F61" s="8" t="n"/>
      <c r="G61" s="8" t="n"/>
      <c r="H61" s="8" t="n"/>
      <c r="I61" s="13" t="n"/>
      <c r="J61" s="15" t="n"/>
      <c r="K61" s="9" t="n"/>
      <c r="L61" s="7" t="n"/>
      <c r="M61" s="16">
        <f>IF(C61="","",IFERROR(VLOOKUP(C61,'Centros de Custo'!$A$2:$H$111,6,FALSE),0))</f>
        <v/>
      </c>
      <c r="N61" s="16">
        <f>IF(OR(A61="",E61="",K61=""),"",IF(L61="Cancelado",0,IF(E61="Receita",K61,-K61)))</f>
        <v/>
      </c>
      <c r="O61" s="14">
        <f>IF(OR(A61="",E61="",K61="",M61=""),"",IF(AND(E61="Despesa",K61&gt;M61),"Acima do orçamento","Dentro do orçamento"))</f>
        <v/>
      </c>
      <c r="P61" s="8" t="n"/>
    </row>
    <row r="62" ht="21" customHeight="1">
      <c r="A62" s="34" t="n"/>
      <c r="B62" s="13" t="n"/>
      <c r="C62" s="13" t="n"/>
      <c r="D62" s="14">
        <f>IF(C62="","",IFERROR(VLOOKUP(C62,'Centros de Custo'!$A$2:$H$111,2,FALSE),"Código não encontrado"))</f>
        <v/>
      </c>
      <c r="E62" s="7" t="n"/>
      <c r="F62" s="8" t="n"/>
      <c r="G62" s="8" t="n"/>
      <c r="H62" s="8" t="n"/>
      <c r="I62" s="13" t="n"/>
      <c r="J62" s="15" t="n"/>
      <c r="K62" s="9" t="n"/>
      <c r="L62" s="7" t="n"/>
      <c r="M62" s="16">
        <f>IF(C62="","",IFERROR(VLOOKUP(C62,'Centros de Custo'!$A$2:$H$111,6,FALSE),0))</f>
        <v/>
      </c>
      <c r="N62" s="16">
        <f>IF(OR(A62="",E62="",K62=""),"",IF(L62="Cancelado",0,IF(E62="Receita",K62,-K62)))</f>
        <v/>
      </c>
      <c r="O62" s="14">
        <f>IF(OR(A62="",E62="",K62="",M62=""),"",IF(AND(E62="Despesa",K62&gt;M62),"Acima do orçamento","Dentro do orçamento"))</f>
        <v/>
      </c>
      <c r="P62" s="8" t="n"/>
    </row>
    <row r="63" ht="21" customHeight="1">
      <c r="A63" s="34" t="n"/>
      <c r="B63" s="13" t="n"/>
      <c r="C63" s="13" t="n"/>
      <c r="D63" s="14">
        <f>IF(C63="","",IFERROR(VLOOKUP(C63,'Centros de Custo'!$A$2:$H$111,2,FALSE),"Código não encontrado"))</f>
        <v/>
      </c>
      <c r="E63" s="7" t="n"/>
      <c r="F63" s="8" t="n"/>
      <c r="G63" s="8" t="n"/>
      <c r="H63" s="8" t="n"/>
      <c r="I63" s="13" t="n"/>
      <c r="J63" s="15" t="n"/>
      <c r="K63" s="9" t="n"/>
      <c r="L63" s="7" t="n"/>
      <c r="M63" s="16">
        <f>IF(C63="","",IFERROR(VLOOKUP(C63,'Centros de Custo'!$A$2:$H$111,6,FALSE),0))</f>
        <v/>
      </c>
      <c r="N63" s="16">
        <f>IF(OR(A63="",E63="",K63=""),"",IF(L63="Cancelado",0,IF(E63="Receita",K63,-K63)))</f>
        <v/>
      </c>
      <c r="O63" s="14">
        <f>IF(OR(A63="",E63="",K63="",M63=""),"",IF(AND(E63="Despesa",K63&gt;M63),"Acima do orçamento","Dentro do orçamento"))</f>
        <v/>
      </c>
      <c r="P63" s="8" t="n"/>
    </row>
    <row r="64" ht="21" customHeight="1">
      <c r="A64" s="34" t="n"/>
      <c r="B64" s="13" t="n"/>
      <c r="C64" s="13" t="n"/>
      <c r="D64" s="14">
        <f>IF(C64="","",IFERROR(VLOOKUP(C64,'Centros de Custo'!$A$2:$H$111,2,FALSE),"Código não encontrado"))</f>
        <v/>
      </c>
      <c r="E64" s="7" t="n"/>
      <c r="F64" s="8" t="n"/>
      <c r="G64" s="8" t="n"/>
      <c r="H64" s="8" t="n"/>
      <c r="I64" s="13" t="n"/>
      <c r="J64" s="15" t="n"/>
      <c r="K64" s="9" t="n"/>
      <c r="L64" s="7" t="n"/>
      <c r="M64" s="16">
        <f>IF(C64="","",IFERROR(VLOOKUP(C64,'Centros de Custo'!$A$2:$H$111,6,FALSE),0))</f>
        <v/>
      </c>
      <c r="N64" s="16">
        <f>IF(OR(A64="",E64="",K64=""),"",IF(L64="Cancelado",0,IF(E64="Receita",K64,-K64)))</f>
        <v/>
      </c>
      <c r="O64" s="14">
        <f>IF(OR(A64="",E64="",K64="",M64=""),"",IF(AND(E64="Despesa",K64&gt;M64),"Acima do orçamento","Dentro do orçamento"))</f>
        <v/>
      </c>
      <c r="P64" s="8" t="n"/>
    </row>
    <row r="65" ht="21" customHeight="1">
      <c r="A65" s="34" t="n"/>
      <c r="B65" s="13" t="n"/>
      <c r="C65" s="13" t="n"/>
      <c r="D65" s="14">
        <f>IF(C65="","",IFERROR(VLOOKUP(C65,'Centros de Custo'!$A$2:$H$111,2,FALSE),"Código não encontrado"))</f>
        <v/>
      </c>
      <c r="E65" s="7" t="n"/>
      <c r="F65" s="8" t="n"/>
      <c r="G65" s="8" t="n"/>
      <c r="H65" s="8" t="n"/>
      <c r="I65" s="13" t="n"/>
      <c r="J65" s="15" t="n"/>
      <c r="K65" s="9" t="n"/>
      <c r="L65" s="7" t="n"/>
      <c r="M65" s="16">
        <f>IF(C65="","",IFERROR(VLOOKUP(C65,'Centros de Custo'!$A$2:$H$111,6,FALSE),0))</f>
        <v/>
      </c>
      <c r="N65" s="16">
        <f>IF(OR(A65="",E65="",K65=""),"",IF(L65="Cancelado",0,IF(E65="Receita",K65,-K65)))</f>
        <v/>
      </c>
      <c r="O65" s="14">
        <f>IF(OR(A65="",E65="",K65="",M65=""),"",IF(AND(E65="Despesa",K65&gt;M65),"Acima do orçamento","Dentro do orçamento"))</f>
        <v/>
      </c>
      <c r="P65" s="8" t="n"/>
    </row>
    <row r="66" ht="21" customHeight="1">
      <c r="A66" s="34" t="n"/>
      <c r="B66" s="13" t="n"/>
      <c r="C66" s="13" t="n"/>
      <c r="D66" s="14">
        <f>IF(C66="","",IFERROR(VLOOKUP(C66,'Centros de Custo'!$A$2:$H$111,2,FALSE),"Código não encontrado"))</f>
        <v/>
      </c>
      <c r="E66" s="7" t="n"/>
      <c r="F66" s="8" t="n"/>
      <c r="G66" s="8" t="n"/>
      <c r="H66" s="8" t="n"/>
      <c r="I66" s="13" t="n"/>
      <c r="J66" s="15" t="n"/>
      <c r="K66" s="9" t="n"/>
      <c r="L66" s="7" t="n"/>
      <c r="M66" s="16">
        <f>IF(C66="","",IFERROR(VLOOKUP(C66,'Centros de Custo'!$A$2:$H$111,6,FALSE),0))</f>
        <v/>
      </c>
      <c r="N66" s="16">
        <f>IF(OR(A66="",E66="",K66=""),"",IF(L66="Cancelado",0,IF(E66="Receita",K66,-K66)))</f>
        <v/>
      </c>
      <c r="O66" s="14">
        <f>IF(OR(A66="",E66="",K66="",M66=""),"",IF(AND(E66="Despesa",K66&gt;M66),"Acima do orçamento","Dentro do orçamento"))</f>
        <v/>
      </c>
      <c r="P66" s="8" t="n"/>
    </row>
    <row r="67" ht="21" customHeight="1">
      <c r="A67" s="34" t="n"/>
      <c r="B67" s="13" t="n"/>
      <c r="C67" s="13" t="n"/>
      <c r="D67" s="14">
        <f>IF(C67="","",IFERROR(VLOOKUP(C67,'Centros de Custo'!$A$2:$H$111,2,FALSE),"Código não encontrado"))</f>
        <v/>
      </c>
      <c r="E67" s="7" t="n"/>
      <c r="F67" s="8" t="n"/>
      <c r="G67" s="8" t="n"/>
      <c r="H67" s="8" t="n"/>
      <c r="I67" s="13" t="n"/>
      <c r="J67" s="15" t="n"/>
      <c r="K67" s="9" t="n"/>
      <c r="L67" s="7" t="n"/>
      <c r="M67" s="16">
        <f>IF(C67="","",IFERROR(VLOOKUP(C67,'Centros de Custo'!$A$2:$H$111,6,FALSE),0))</f>
        <v/>
      </c>
      <c r="N67" s="16">
        <f>IF(OR(A67="",E67="",K67=""),"",IF(L67="Cancelado",0,IF(E67="Receita",K67,-K67)))</f>
        <v/>
      </c>
      <c r="O67" s="14">
        <f>IF(OR(A67="",E67="",K67="",M67=""),"",IF(AND(E67="Despesa",K67&gt;M67),"Acima do orçamento","Dentro do orçamento"))</f>
        <v/>
      </c>
      <c r="P67" s="8" t="n"/>
    </row>
    <row r="68" ht="21" customHeight="1">
      <c r="A68" s="34" t="n"/>
      <c r="B68" s="13" t="n"/>
      <c r="C68" s="13" t="n"/>
      <c r="D68" s="14">
        <f>IF(C68="","",IFERROR(VLOOKUP(C68,'Centros de Custo'!$A$2:$H$111,2,FALSE),"Código não encontrado"))</f>
        <v/>
      </c>
      <c r="E68" s="7" t="n"/>
      <c r="F68" s="8" t="n"/>
      <c r="G68" s="8" t="n"/>
      <c r="H68" s="8" t="n"/>
      <c r="I68" s="13" t="n"/>
      <c r="J68" s="15" t="n"/>
      <c r="K68" s="9" t="n"/>
      <c r="L68" s="7" t="n"/>
      <c r="M68" s="16">
        <f>IF(C68="","",IFERROR(VLOOKUP(C68,'Centros de Custo'!$A$2:$H$111,6,FALSE),0))</f>
        <v/>
      </c>
      <c r="N68" s="16">
        <f>IF(OR(A68="",E68="",K68=""),"",IF(L68="Cancelado",0,IF(E68="Receita",K68,-K68)))</f>
        <v/>
      </c>
      <c r="O68" s="14">
        <f>IF(OR(A68="",E68="",K68="",M68=""),"",IF(AND(E68="Despesa",K68&gt;M68),"Acima do orçamento","Dentro do orçamento"))</f>
        <v/>
      </c>
      <c r="P68" s="8" t="n"/>
    </row>
    <row r="69" ht="21" customHeight="1">
      <c r="A69" s="34" t="n"/>
      <c r="B69" s="13" t="n"/>
      <c r="C69" s="13" t="n"/>
      <c r="D69" s="14">
        <f>IF(C69="","",IFERROR(VLOOKUP(C69,'Centros de Custo'!$A$2:$H$111,2,FALSE),"Código não encontrado"))</f>
        <v/>
      </c>
      <c r="E69" s="7" t="n"/>
      <c r="F69" s="8" t="n"/>
      <c r="G69" s="8" t="n"/>
      <c r="H69" s="8" t="n"/>
      <c r="I69" s="13" t="n"/>
      <c r="J69" s="15" t="n"/>
      <c r="K69" s="9" t="n"/>
      <c r="L69" s="7" t="n"/>
      <c r="M69" s="16">
        <f>IF(C69="","",IFERROR(VLOOKUP(C69,'Centros de Custo'!$A$2:$H$111,6,FALSE),0))</f>
        <v/>
      </c>
      <c r="N69" s="16">
        <f>IF(OR(A69="",E69="",K69=""),"",IF(L69="Cancelado",0,IF(E69="Receita",K69,-K69)))</f>
        <v/>
      </c>
      <c r="O69" s="14">
        <f>IF(OR(A69="",E69="",K69="",M69=""),"",IF(AND(E69="Despesa",K69&gt;M69),"Acima do orçamento","Dentro do orçamento"))</f>
        <v/>
      </c>
      <c r="P69" s="8" t="n"/>
    </row>
    <row r="70" ht="21" customHeight="1">
      <c r="A70" s="34" t="n"/>
      <c r="B70" s="13" t="n"/>
      <c r="C70" s="13" t="n"/>
      <c r="D70" s="14">
        <f>IF(C70="","",IFERROR(VLOOKUP(C70,'Centros de Custo'!$A$2:$H$111,2,FALSE),"Código não encontrado"))</f>
        <v/>
      </c>
      <c r="E70" s="7" t="n"/>
      <c r="F70" s="8" t="n"/>
      <c r="G70" s="8" t="n"/>
      <c r="H70" s="8" t="n"/>
      <c r="I70" s="13" t="n"/>
      <c r="J70" s="15" t="n"/>
      <c r="K70" s="9" t="n"/>
      <c r="L70" s="7" t="n"/>
      <c r="M70" s="16">
        <f>IF(C70="","",IFERROR(VLOOKUP(C70,'Centros de Custo'!$A$2:$H$111,6,FALSE),0))</f>
        <v/>
      </c>
      <c r="N70" s="16">
        <f>IF(OR(A70="",E70="",K70=""),"",IF(L70="Cancelado",0,IF(E70="Receita",K70,-K70)))</f>
        <v/>
      </c>
      <c r="O70" s="14">
        <f>IF(OR(A70="",E70="",K70="",M70=""),"",IF(AND(E70="Despesa",K70&gt;M70),"Acima do orçamento","Dentro do orçamento"))</f>
        <v/>
      </c>
      <c r="P70" s="8" t="n"/>
    </row>
    <row r="71" ht="21" customHeight="1">
      <c r="A71" s="34" t="n"/>
      <c r="B71" s="13" t="n"/>
      <c r="C71" s="13" t="n"/>
      <c r="D71" s="14">
        <f>IF(C71="","",IFERROR(VLOOKUP(C71,'Centros de Custo'!$A$2:$H$111,2,FALSE),"Código não encontrado"))</f>
        <v/>
      </c>
      <c r="E71" s="7" t="n"/>
      <c r="F71" s="8" t="n"/>
      <c r="G71" s="8" t="n"/>
      <c r="H71" s="8" t="n"/>
      <c r="I71" s="13" t="n"/>
      <c r="J71" s="15" t="n"/>
      <c r="K71" s="9" t="n"/>
      <c r="L71" s="7" t="n"/>
      <c r="M71" s="16">
        <f>IF(C71="","",IFERROR(VLOOKUP(C71,'Centros de Custo'!$A$2:$H$111,6,FALSE),0))</f>
        <v/>
      </c>
      <c r="N71" s="16">
        <f>IF(OR(A71="",E71="",K71=""),"",IF(L71="Cancelado",0,IF(E71="Receita",K71,-K71)))</f>
        <v/>
      </c>
      <c r="O71" s="14">
        <f>IF(OR(A71="",E71="",K71="",M71=""),"",IF(AND(E71="Despesa",K71&gt;M71),"Acima do orçamento","Dentro do orçamento"))</f>
        <v/>
      </c>
      <c r="P71" s="8" t="n"/>
    </row>
    <row r="72" ht="21" customHeight="1">
      <c r="A72" s="34" t="n"/>
      <c r="B72" s="13" t="n"/>
      <c r="C72" s="13" t="n"/>
      <c r="D72" s="14">
        <f>IF(C72="","",IFERROR(VLOOKUP(C72,'Centros de Custo'!$A$2:$H$111,2,FALSE),"Código não encontrado"))</f>
        <v/>
      </c>
      <c r="E72" s="7" t="n"/>
      <c r="F72" s="8" t="n"/>
      <c r="G72" s="8" t="n"/>
      <c r="H72" s="8" t="n"/>
      <c r="I72" s="13" t="n"/>
      <c r="J72" s="15" t="n"/>
      <c r="K72" s="9" t="n"/>
      <c r="L72" s="7" t="n"/>
      <c r="M72" s="16">
        <f>IF(C72="","",IFERROR(VLOOKUP(C72,'Centros de Custo'!$A$2:$H$111,6,FALSE),0))</f>
        <v/>
      </c>
      <c r="N72" s="16">
        <f>IF(OR(A72="",E72="",K72=""),"",IF(L72="Cancelado",0,IF(E72="Receita",K72,-K72)))</f>
        <v/>
      </c>
      <c r="O72" s="14">
        <f>IF(OR(A72="",E72="",K72="",M72=""),"",IF(AND(E72="Despesa",K72&gt;M72),"Acima do orçamento","Dentro do orçamento"))</f>
        <v/>
      </c>
      <c r="P72" s="8" t="n"/>
    </row>
    <row r="73" ht="21" customHeight="1">
      <c r="A73" s="34" t="n"/>
      <c r="B73" s="13" t="n"/>
      <c r="C73" s="13" t="n"/>
      <c r="D73" s="14">
        <f>IF(C73="","",IFERROR(VLOOKUP(C73,'Centros de Custo'!$A$2:$H$111,2,FALSE),"Código não encontrado"))</f>
        <v/>
      </c>
      <c r="E73" s="7" t="n"/>
      <c r="F73" s="8" t="n"/>
      <c r="G73" s="8" t="n"/>
      <c r="H73" s="8" t="n"/>
      <c r="I73" s="13" t="n"/>
      <c r="J73" s="15" t="n"/>
      <c r="K73" s="9" t="n"/>
      <c r="L73" s="7" t="n"/>
      <c r="M73" s="16">
        <f>IF(C73="","",IFERROR(VLOOKUP(C73,'Centros de Custo'!$A$2:$H$111,6,FALSE),0))</f>
        <v/>
      </c>
      <c r="N73" s="16">
        <f>IF(OR(A73="",E73="",K73=""),"",IF(L73="Cancelado",0,IF(E73="Receita",K73,-K73)))</f>
        <v/>
      </c>
      <c r="O73" s="14">
        <f>IF(OR(A73="",E73="",K73="",M73=""),"",IF(AND(E73="Despesa",K73&gt;M73),"Acima do orçamento","Dentro do orçamento"))</f>
        <v/>
      </c>
      <c r="P73" s="8" t="n"/>
    </row>
    <row r="74" ht="21" customHeight="1">
      <c r="A74" s="34" t="n"/>
      <c r="B74" s="13" t="n"/>
      <c r="C74" s="13" t="n"/>
      <c r="D74" s="14">
        <f>IF(C74="","",IFERROR(VLOOKUP(C74,'Centros de Custo'!$A$2:$H$111,2,FALSE),"Código não encontrado"))</f>
        <v/>
      </c>
      <c r="E74" s="7" t="n"/>
      <c r="F74" s="8" t="n"/>
      <c r="G74" s="8" t="n"/>
      <c r="H74" s="8" t="n"/>
      <c r="I74" s="13" t="n"/>
      <c r="J74" s="15" t="n"/>
      <c r="K74" s="9" t="n"/>
      <c r="L74" s="7" t="n"/>
      <c r="M74" s="16">
        <f>IF(C74="","",IFERROR(VLOOKUP(C74,'Centros de Custo'!$A$2:$H$111,6,FALSE),0))</f>
        <v/>
      </c>
      <c r="N74" s="16">
        <f>IF(OR(A74="",E74="",K74=""),"",IF(L74="Cancelado",0,IF(E74="Receita",K74,-K74)))</f>
        <v/>
      </c>
      <c r="O74" s="14">
        <f>IF(OR(A74="",E74="",K74="",M74=""),"",IF(AND(E74="Despesa",K74&gt;M74),"Acima do orçamento","Dentro do orçamento"))</f>
        <v/>
      </c>
      <c r="P74" s="8" t="n"/>
    </row>
    <row r="75" ht="21" customHeight="1">
      <c r="A75" s="34" t="n"/>
      <c r="B75" s="13" t="n"/>
      <c r="C75" s="13" t="n"/>
      <c r="D75" s="14">
        <f>IF(C75="","",IFERROR(VLOOKUP(C75,'Centros de Custo'!$A$2:$H$111,2,FALSE),"Código não encontrado"))</f>
        <v/>
      </c>
      <c r="E75" s="7" t="n"/>
      <c r="F75" s="8" t="n"/>
      <c r="G75" s="8" t="n"/>
      <c r="H75" s="8" t="n"/>
      <c r="I75" s="13" t="n"/>
      <c r="J75" s="15" t="n"/>
      <c r="K75" s="9" t="n"/>
      <c r="L75" s="7" t="n"/>
      <c r="M75" s="16">
        <f>IF(C75="","",IFERROR(VLOOKUP(C75,'Centros de Custo'!$A$2:$H$111,6,FALSE),0))</f>
        <v/>
      </c>
      <c r="N75" s="16">
        <f>IF(OR(A75="",E75="",K75=""),"",IF(L75="Cancelado",0,IF(E75="Receita",K75,-K75)))</f>
        <v/>
      </c>
      <c r="O75" s="14">
        <f>IF(OR(A75="",E75="",K75="",M75=""),"",IF(AND(E75="Despesa",K75&gt;M75),"Acima do orçamento","Dentro do orçamento"))</f>
        <v/>
      </c>
      <c r="P75" s="8" t="n"/>
    </row>
    <row r="76" ht="21" customHeight="1">
      <c r="A76" s="34" t="n"/>
      <c r="B76" s="13" t="n"/>
      <c r="C76" s="13" t="n"/>
      <c r="D76" s="14">
        <f>IF(C76="","",IFERROR(VLOOKUP(C76,'Centros de Custo'!$A$2:$H$111,2,FALSE),"Código não encontrado"))</f>
        <v/>
      </c>
      <c r="E76" s="7" t="n"/>
      <c r="F76" s="8" t="n"/>
      <c r="G76" s="8" t="n"/>
      <c r="H76" s="8" t="n"/>
      <c r="I76" s="13" t="n"/>
      <c r="J76" s="15" t="n"/>
      <c r="K76" s="9" t="n"/>
      <c r="L76" s="7" t="n"/>
      <c r="M76" s="16">
        <f>IF(C76="","",IFERROR(VLOOKUP(C76,'Centros de Custo'!$A$2:$H$111,6,FALSE),0))</f>
        <v/>
      </c>
      <c r="N76" s="16">
        <f>IF(OR(A76="",E76="",K76=""),"",IF(L76="Cancelado",0,IF(E76="Receita",K76,-K76)))</f>
        <v/>
      </c>
      <c r="O76" s="14">
        <f>IF(OR(A76="",E76="",K76="",M76=""),"",IF(AND(E76="Despesa",K76&gt;M76),"Acima do orçamento","Dentro do orçamento"))</f>
        <v/>
      </c>
      <c r="P76" s="8" t="n"/>
    </row>
    <row r="77" ht="21" customHeight="1">
      <c r="A77" s="34" t="n"/>
      <c r="B77" s="13" t="n"/>
      <c r="C77" s="13" t="n"/>
      <c r="D77" s="14">
        <f>IF(C77="","",IFERROR(VLOOKUP(C77,'Centros de Custo'!$A$2:$H$111,2,FALSE),"Código não encontrado"))</f>
        <v/>
      </c>
      <c r="E77" s="7" t="n"/>
      <c r="F77" s="8" t="n"/>
      <c r="G77" s="8" t="n"/>
      <c r="H77" s="8" t="n"/>
      <c r="I77" s="13" t="n"/>
      <c r="J77" s="15" t="n"/>
      <c r="K77" s="9" t="n"/>
      <c r="L77" s="7" t="n"/>
      <c r="M77" s="16">
        <f>IF(C77="","",IFERROR(VLOOKUP(C77,'Centros de Custo'!$A$2:$H$111,6,FALSE),0))</f>
        <v/>
      </c>
      <c r="N77" s="16">
        <f>IF(OR(A77="",E77="",K77=""),"",IF(L77="Cancelado",0,IF(E77="Receita",K77,-K77)))</f>
        <v/>
      </c>
      <c r="O77" s="14">
        <f>IF(OR(A77="",E77="",K77="",M77=""),"",IF(AND(E77="Despesa",K77&gt;M77),"Acima do orçamento","Dentro do orçamento"))</f>
        <v/>
      </c>
      <c r="P77" s="8" t="n"/>
    </row>
    <row r="78" ht="21" customHeight="1">
      <c r="A78" s="34" t="n"/>
      <c r="B78" s="13" t="n"/>
      <c r="C78" s="13" t="n"/>
      <c r="D78" s="14">
        <f>IF(C78="","",IFERROR(VLOOKUP(C78,'Centros de Custo'!$A$2:$H$111,2,FALSE),"Código não encontrado"))</f>
        <v/>
      </c>
      <c r="E78" s="7" t="n"/>
      <c r="F78" s="8" t="n"/>
      <c r="G78" s="8" t="n"/>
      <c r="H78" s="8" t="n"/>
      <c r="I78" s="13" t="n"/>
      <c r="J78" s="15" t="n"/>
      <c r="K78" s="9" t="n"/>
      <c r="L78" s="7" t="n"/>
      <c r="M78" s="16">
        <f>IF(C78="","",IFERROR(VLOOKUP(C78,'Centros de Custo'!$A$2:$H$111,6,FALSE),0))</f>
        <v/>
      </c>
      <c r="N78" s="16">
        <f>IF(OR(A78="",E78="",K78=""),"",IF(L78="Cancelado",0,IF(E78="Receita",K78,-K78)))</f>
        <v/>
      </c>
      <c r="O78" s="14">
        <f>IF(OR(A78="",E78="",K78="",M78=""),"",IF(AND(E78="Despesa",K78&gt;M78),"Acima do orçamento","Dentro do orçamento"))</f>
        <v/>
      </c>
      <c r="P78" s="8" t="n"/>
    </row>
    <row r="79" ht="21" customHeight="1">
      <c r="A79" s="34" t="n"/>
      <c r="B79" s="13" t="n"/>
      <c r="C79" s="13" t="n"/>
      <c r="D79" s="14">
        <f>IF(C79="","",IFERROR(VLOOKUP(C79,'Centros de Custo'!$A$2:$H$111,2,FALSE),"Código não encontrado"))</f>
        <v/>
      </c>
      <c r="E79" s="7" t="n"/>
      <c r="F79" s="8" t="n"/>
      <c r="G79" s="8" t="n"/>
      <c r="H79" s="8" t="n"/>
      <c r="I79" s="13" t="n"/>
      <c r="J79" s="15" t="n"/>
      <c r="K79" s="9" t="n"/>
      <c r="L79" s="7" t="n"/>
      <c r="M79" s="16">
        <f>IF(C79="","",IFERROR(VLOOKUP(C79,'Centros de Custo'!$A$2:$H$111,6,FALSE),0))</f>
        <v/>
      </c>
      <c r="N79" s="16">
        <f>IF(OR(A79="",E79="",K79=""),"",IF(L79="Cancelado",0,IF(E79="Receita",K79,-K79)))</f>
        <v/>
      </c>
      <c r="O79" s="14">
        <f>IF(OR(A79="",E79="",K79="",M79=""),"",IF(AND(E79="Despesa",K79&gt;M79),"Acima do orçamento","Dentro do orçamento"))</f>
        <v/>
      </c>
      <c r="P79" s="8" t="n"/>
    </row>
    <row r="80" ht="21" customHeight="1">
      <c r="A80" s="34" t="n"/>
      <c r="B80" s="13" t="n"/>
      <c r="C80" s="13" t="n"/>
      <c r="D80" s="14">
        <f>IF(C80="","",IFERROR(VLOOKUP(C80,'Centros de Custo'!$A$2:$H$111,2,FALSE),"Código não encontrado"))</f>
        <v/>
      </c>
      <c r="E80" s="7" t="n"/>
      <c r="F80" s="8" t="n"/>
      <c r="G80" s="8" t="n"/>
      <c r="H80" s="8" t="n"/>
      <c r="I80" s="13" t="n"/>
      <c r="J80" s="15" t="n"/>
      <c r="K80" s="9" t="n"/>
      <c r="L80" s="7" t="n"/>
      <c r="M80" s="16">
        <f>IF(C80="","",IFERROR(VLOOKUP(C80,'Centros de Custo'!$A$2:$H$111,6,FALSE),0))</f>
        <v/>
      </c>
      <c r="N80" s="16">
        <f>IF(OR(A80="",E80="",K80=""),"",IF(L80="Cancelado",0,IF(E80="Receita",K80,-K80)))</f>
        <v/>
      </c>
      <c r="O80" s="14">
        <f>IF(OR(A80="",E80="",K80="",M80=""),"",IF(AND(E80="Despesa",K80&gt;M80),"Acima do orçamento","Dentro do orçamento"))</f>
        <v/>
      </c>
      <c r="P80" s="8" t="n"/>
    </row>
    <row r="81" ht="21" customHeight="1">
      <c r="A81" s="34" t="n"/>
      <c r="B81" s="13" t="n"/>
      <c r="C81" s="13" t="n"/>
      <c r="D81" s="14">
        <f>IF(C81="","",IFERROR(VLOOKUP(C81,'Centros de Custo'!$A$2:$H$111,2,FALSE),"Código não encontrado"))</f>
        <v/>
      </c>
      <c r="E81" s="7" t="n"/>
      <c r="F81" s="8" t="n"/>
      <c r="G81" s="8" t="n"/>
      <c r="H81" s="8" t="n"/>
      <c r="I81" s="13" t="n"/>
      <c r="J81" s="15" t="n"/>
      <c r="K81" s="9" t="n"/>
      <c r="L81" s="7" t="n"/>
      <c r="M81" s="16">
        <f>IF(C81="","",IFERROR(VLOOKUP(C81,'Centros de Custo'!$A$2:$H$111,6,FALSE),0))</f>
        <v/>
      </c>
      <c r="N81" s="16">
        <f>IF(OR(A81="",E81="",K81=""),"",IF(L81="Cancelado",0,IF(E81="Receita",K81,-K81)))</f>
        <v/>
      </c>
      <c r="O81" s="14">
        <f>IF(OR(A81="",E81="",K81="",M81=""),"",IF(AND(E81="Despesa",K81&gt;M81),"Acima do orçamento","Dentro do orçamento"))</f>
        <v/>
      </c>
      <c r="P81" s="8" t="n"/>
    </row>
    <row r="82" ht="21" customHeight="1">
      <c r="A82" s="34" t="n"/>
      <c r="B82" s="13" t="n"/>
      <c r="C82" s="13" t="n"/>
      <c r="D82" s="14">
        <f>IF(C82="","",IFERROR(VLOOKUP(C82,'Centros de Custo'!$A$2:$H$111,2,FALSE),"Código não encontrado"))</f>
        <v/>
      </c>
      <c r="E82" s="7" t="n"/>
      <c r="F82" s="8" t="n"/>
      <c r="G82" s="8" t="n"/>
      <c r="H82" s="8" t="n"/>
      <c r="I82" s="13" t="n"/>
      <c r="J82" s="15" t="n"/>
      <c r="K82" s="9" t="n"/>
      <c r="L82" s="7" t="n"/>
      <c r="M82" s="16">
        <f>IF(C82="","",IFERROR(VLOOKUP(C82,'Centros de Custo'!$A$2:$H$111,6,FALSE),0))</f>
        <v/>
      </c>
      <c r="N82" s="16">
        <f>IF(OR(A82="",E82="",K82=""),"",IF(L82="Cancelado",0,IF(E82="Receita",K82,-K82)))</f>
        <v/>
      </c>
      <c r="O82" s="14">
        <f>IF(OR(A82="",E82="",K82="",M82=""),"",IF(AND(E82="Despesa",K82&gt;M82),"Acima do orçamento","Dentro do orçamento"))</f>
        <v/>
      </c>
      <c r="P82" s="8" t="n"/>
    </row>
    <row r="83" ht="21" customHeight="1">
      <c r="A83" s="34" t="n"/>
      <c r="B83" s="13" t="n"/>
      <c r="C83" s="13" t="n"/>
      <c r="D83" s="14">
        <f>IF(C83="","",IFERROR(VLOOKUP(C83,'Centros de Custo'!$A$2:$H$111,2,FALSE),"Código não encontrado"))</f>
        <v/>
      </c>
      <c r="E83" s="7" t="n"/>
      <c r="F83" s="8" t="n"/>
      <c r="G83" s="8" t="n"/>
      <c r="H83" s="8" t="n"/>
      <c r="I83" s="13" t="n"/>
      <c r="J83" s="15" t="n"/>
      <c r="K83" s="9" t="n"/>
      <c r="L83" s="7" t="n"/>
      <c r="M83" s="16">
        <f>IF(C83="","",IFERROR(VLOOKUP(C83,'Centros de Custo'!$A$2:$H$111,6,FALSE),0))</f>
        <v/>
      </c>
      <c r="N83" s="16">
        <f>IF(OR(A83="",E83="",K83=""),"",IF(L83="Cancelado",0,IF(E83="Receita",K83,-K83)))</f>
        <v/>
      </c>
      <c r="O83" s="14">
        <f>IF(OR(A83="",E83="",K83="",M83=""),"",IF(AND(E83="Despesa",K83&gt;M83),"Acima do orçamento","Dentro do orçamento"))</f>
        <v/>
      </c>
      <c r="P83" s="8" t="n"/>
    </row>
    <row r="84" ht="21" customHeight="1">
      <c r="A84" s="34" t="n"/>
      <c r="B84" s="13" t="n"/>
      <c r="C84" s="13" t="n"/>
      <c r="D84" s="14">
        <f>IF(C84="","",IFERROR(VLOOKUP(C84,'Centros de Custo'!$A$2:$H$111,2,FALSE),"Código não encontrado"))</f>
        <v/>
      </c>
      <c r="E84" s="7" t="n"/>
      <c r="F84" s="8" t="n"/>
      <c r="G84" s="8" t="n"/>
      <c r="H84" s="8" t="n"/>
      <c r="I84" s="13" t="n"/>
      <c r="J84" s="15" t="n"/>
      <c r="K84" s="9" t="n"/>
      <c r="L84" s="7" t="n"/>
      <c r="M84" s="16">
        <f>IF(C84="","",IFERROR(VLOOKUP(C84,'Centros de Custo'!$A$2:$H$111,6,FALSE),0))</f>
        <v/>
      </c>
      <c r="N84" s="16">
        <f>IF(OR(A84="",E84="",K84=""),"",IF(L84="Cancelado",0,IF(E84="Receita",K84,-K84)))</f>
        <v/>
      </c>
      <c r="O84" s="14">
        <f>IF(OR(A84="",E84="",K84="",M84=""),"",IF(AND(E84="Despesa",K84&gt;M84),"Acima do orçamento","Dentro do orçamento"))</f>
        <v/>
      </c>
      <c r="P84" s="8" t="n"/>
    </row>
    <row r="85" ht="21" customHeight="1">
      <c r="A85" s="34" t="n"/>
      <c r="B85" s="13" t="n"/>
      <c r="C85" s="13" t="n"/>
      <c r="D85" s="14">
        <f>IF(C85="","",IFERROR(VLOOKUP(C85,'Centros de Custo'!$A$2:$H$111,2,FALSE),"Código não encontrado"))</f>
        <v/>
      </c>
      <c r="E85" s="7" t="n"/>
      <c r="F85" s="8" t="n"/>
      <c r="G85" s="8" t="n"/>
      <c r="H85" s="8" t="n"/>
      <c r="I85" s="13" t="n"/>
      <c r="J85" s="15" t="n"/>
      <c r="K85" s="9" t="n"/>
      <c r="L85" s="7" t="n"/>
      <c r="M85" s="16">
        <f>IF(C85="","",IFERROR(VLOOKUP(C85,'Centros de Custo'!$A$2:$H$111,6,FALSE),0))</f>
        <v/>
      </c>
      <c r="N85" s="16">
        <f>IF(OR(A85="",E85="",K85=""),"",IF(L85="Cancelado",0,IF(E85="Receita",K85,-K85)))</f>
        <v/>
      </c>
      <c r="O85" s="14">
        <f>IF(OR(A85="",E85="",K85="",M85=""),"",IF(AND(E85="Despesa",K85&gt;M85),"Acima do orçamento","Dentro do orçamento"))</f>
        <v/>
      </c>
      <c r="P85" s="8" t="n"/>
    </row>
    <row r="86" ht="21" customHeight="1">
      <c r="A86" s="34" t="n"/>
      <c r="B86" s="13" t="n"/>
      <c r="C86" s="13" t="n"/>
      <c r="D86" s="14">
        <f>IF(C86="","",IFERROR(VLOOKUP(C86,'Centros de Custo'!$A$2:$H$111,2,FALSE),"Código não encontrado"))</f>
        <v/>
      </c>
      <c r="E86" s="7" t="n"/>
      <c r="F86" s="8" t="n"/>
      <c r="G86" s="8" t="n"/>
      <c r="H86" s="8" t="n"/>
      <c r="I86" s="13" t="n"/>
      <c r="J86" s="15" t="n"/>
      <c r="K86" s="9" t="n"/>
      <c r="L86" s="7" t="n"/>
      <c r="M86" s="16">
        <f>IF(C86="","",IFERROR(VLOOKUP(C86,'Centros de Custo'!$A$2:$H$111,6,FALSE),0))</f>
        <v/>
      </c>
      <c r="N86" s="16">
        <f>IF(OR(A86="",E86="",K86=""),"",IF(L86="Cancelado",0,IF(E86="Receita",K86,-K86)))</f>
        <v/>
      </c>
      <c r="O86" s="14">
        <f>IF(OR(A86="",E86="",K86="",M86=""),"",IF(AND(E86="Despesa",K86&gt;M86),"Acima do orçamento","Dentro do orçamento"))</f>
        <v/>
      </c>
      <c r="P86" s="8" t="n"/>
    </row>
    <row r="87" ht="21" customHeight="1">
      <c r="A87" s="34" t="n"/>
      <c r="B87" s="13" t="n"/>
      <c r="C87" s="13" t="n"/>
      <c r="D87" s="14">
        <f>IF(C87="","",IFERROR(VLOOKUP(C87,'Centros de Custo'!$A$2:$H$111,2,FALSE),"Código não encontrado"))</f>
        <v/>
      </c>
      <c r="E87" s="7" t="n"/>
      <c r="F87" s="8" t="n"/>
      <c r="G87" s="8" t="n"/>
      <c r="H87" s="8" t="n"/>
      <c r="I87" s="13" t="n"/>
      <c r="J87" s="15" t="n"/>
      <c r="K87" s="9" t="n"/>
      <c r="L87" s="7" t="n"/>
      <c r="M87" s="16">
        <f>IF(C87="","",IFERROR(VLOOKUP(C87,'Centros de Custo'!$A$2:$H$111,6,FALSE),0))</f>
        <v/>
      </c>
      <c r="N87" s="16">
        <f>IF(OR(A87="",E87="",K87=""),"",IF(L87="Cancelado",0,IF(E87="Receita",K87,-K87)))</f>
        <v/>
      </c>
      <c r="O87" s="14">
        <f>IF(OR(A87="",E87="",K87="",M87=""),"",IF(AND(E87="Despesa",K87&gt;M87),"Acima do orçamento","Dentro do orçamento"))</f>
        <v/>
      </c>
      <c r="P87" s="8" t="n"/>
    </row>
    <row r="88" ht="21" customHeight="1">
      <c r="A88" s="34" t="n"/>
      <c r="B88" s="13" t="n"/>
      <c r="C88" s="13" t="n"/>
      <c r="D88" s="14">
        <f>IF(C88="","",IFERROR(VLOOKUP(C88,'Centros de Custo'!$A$2:$H$111,2,FALSE),"Código não encontrado"))</f>
        <v/>
      </c>
      <c r="E88" s="7" t="n"/>
      <c r="F88" s="8" t="n"/>
      <c r="G88" s="8" t="n"/>
      <c r="H88" s="8" t="n"/>
      <c r="I88" s="13" t="n"/>
      <c r="J88" s="15" t="n"/>
      <c r="K88" s="9" t="n"/>
      <c r="L88" s="7" t="n"/>
      <c r="M88" s="16">
        <f>IF(C88="","",IFERROR(VLOOKUP(C88,'Centros de Custo'!$A$2:$H$111,6,FALSE),0))</f>
        <v/>
      </c>
      <c r="N88" s="16">
        <f>IF(OR(A88="",E88="",K88=""),"",IF(L88="Cancelado",0,IF(E88="Receita",K88,-K88)))</f>
        <v/>
      </c>
      <c r="O88" s="14">
        <f>IF(OR(A88="",E88="",K88="",M88=""),"",IF(AND(E88="Despesa",K88&gt;M88),"Acima do orçamento","Dentro do orçamento"))</f>
        <v/>
      </c>
      <c r="P88" s="8" t="n"/>
    </row>
    <row r="89" ht="21" customHeight="1">
      <c r="A89" s="34" t="n"/>
      <c r="B89" s="13" t="n"/>
      <c r="C89" s="13" t="n"/>
      <c r="D89" s="14">
        <f>IF(C89="","",IFERROR(VLOOKUP(C89,'Centros de Custo'!$A$2:$H$111,2,FALSE),"Código não encontrado"))</f>
        <v/>
      </c>
      <c r="E89" s="7" t="n"/>
      <c r="F89" s="8" t="n"/>
      <c r="G89" s="8" t="n"/>
      <c r="H89" s="8" t="n"/>
      <c r="I89" s="13" t="n"/>
      <c r="J89" s="15" t="n"/>
      <c r="K89" s="9" t="n"/>
      <c r="L89" s="7" t="n"/>
      <c r="M89" s="16">
        <f>IF(C89="","",IFERROR(VLOOKUP(C89,'Centros de Custo'!$A$2:$H$111,6,FALSE),0))</f>
        <v/>
      </c>
      <c r="N89" s="16">
        <f>IF(OR(A89="",E89="",K89=""),"",IF(L89="Cancelado",0,IF(E89="Receita",K89,-K89)))</f>
        <v/>
      </c>
      <c r="O89" s="14">
        <f>IF(OR(A89="",E89="",K89="",M89=""),"",IF(AND(E89="Despesa",K89&gt;M89),"Acima do orçamento","Dentro do orçamento"))</f>
        <v/>
      </c>
      <c r="P89" s="8" t="n"/>
    </row>
    <row r="90" ht="21" customHeight="1">
      <c r="A90" s="34" t="n"/>
      <c r="B90" s="13" t="n"/>
      <c r="C90" s="13" t="n"/>
      <c r="D90" s="14">
        <f>IF(C90="","",IFERROR(VLOOKUP(C90,'Centros de Custo'!$A$2:$H$111,2,FALSE),"Código não encontrado"))</f>
        <v/>
      </c>
      <c r="E90" s="7" t="n"/>
      <c r="F90" s="8" t="n"/>
      <c r="G90" s="8" t="n"/>
      <c r="H90" s="8" t="n"/>
      <c r="I90" s="13" t="n"/>
      <c r="J90" s="15" t="n"/>
      <c r="K90" s="9" t="n"/>
      <c r="L90" s="7" t="n"/>
      <c r="M90" s="16">
        <f>IF(C90="","",IFERROR(VLOOKUP(C90,'Centros de Custo'!$A$2:$H$111,6,FALSE),0))</f>
        <v/>
      </c>
      <c r="N90" s="16">
        <f>IF(OR(A90="",E90="",K90=""),"",IF(L90="Cancelado",0,IF(E90="Receita",K90,-K90)))</f>
        <v/>
      </c>
      <c r="O90" s="14">
        <f>IF(OR(A90="",E90="",K90="",M90=""),"",IF(AND(E90="Despesa",K90&gt;M90),"Acima do orçamento","Dentro do orçamento"))</f>
        <v/>
      </c>
      <c r="P90" s="8" t="n"/>
    </row>
    <row r="91" ht="21" customHeight="1">
      <c r="A91" s="34" t="n"/>
      <c r="B91" s="13" t="n"/>
      <c r="C91" s="13" t="n"/>
      <c r="D91" s="14">
        <f>IF(C91="","",IFERROR(VLOOKUP(C91,'Centros de Custo'!$A$2:$H$111,2,FALSE),"Código não encontrado"))</f>
        <v/>
      </c>
      <c r="E91" s="7" t="n"/>
      <c r="F91" s="8" t="n"/>
      <c r="G91" s="8" t="n"/>
      <c r="H91" s="8" t="n"/>
      <c r="I91" s="13" t="n"/>
      <c r="J91" s="15" t="n"/>
      <c r="K91" s="9" t="n"/>
      <c r="L91" s="7" t="n"/>
      <c r="M91" s="16">
        <f>IF(C91="","",IFERROR(VLOOKUP(C91,'Centros de Custo'!$A$2:$H$111,6,FALSE),0))</f>
        <v/>
      </c>
      <c r="N91" s="16">
        <f>IF(OR(A91="",E91="",K91=""),"",IF(L91="Cancelado",0,IF(E91="Receita",K91,-K91)))</f>
        <v/>
      </c>
      <c r="O91" s="14">
        <f>IF(OR(A91="",E91="",K91="",M91=""),"",IF(AND(E91="Despesa",K91&gt;M91),"Acima do orçamento","Dentro do orçamento"))</f>
        <v/>
      </c>
      <c r="P91" s="8" t="n"/>
    </row>
    <row r="92" ht="21" customHeight="1">
      <c r="A92" s="34" t="n"/>
      <c r="B92" s="13" t="n"/>
      <c r="C92" s="13" t="n"/>
      <c r="D92" s="14">
        <f>IF(C92="","",IFERROR(VLOOKUP(C92,'Centros de Custo'!$A$2:$H$111,2,FALSE),"Código não encontrado"))</f>
        <v/>
      </c>
      <c r="E92" s="7" t="n"/>
      <c r="F92" s="8" t="n"/>
      <c r="G92" s="8" t="n"/>
      <c r="H92" s="8" t="n"/>
      <c r="I92" s="13" t="n"/>
      <c r="J92" s="15" t="n"/>
      <c r="K92" s="9" t="n"/>
      <c r="L92" s="7" t="n"/>
      <c r="M92" s="16">
        <f>IF(C92="","",IFERROR(VLOOKUP(C92,'Centros de Custo'!$A$2:$H$111,6,FALSE),0))</f>
        <v/>
      </c>
      <c r="N92" s="16">
        <f>IF(OR(A92="",E92="",K92=""),"",IF(L92="Cancelado",0,IF(E92="Receita",K92,-K92)))</f>
        <v/>
      </c>
      <c r="O92" s="14">
        <f>IF(OR(A92="",E92="",K92="",M92=""),"",IF(AND(E92="Despesa",K92&gt;M92),"Acima do orçamento","Dentro do orçamento"))</f>
        <v/>
      </c>
      <c r="P92" s="8" t="n"/>
    </row>
    <row r="93" ht="21" customHeight="1">
      <c r="A93" s="34" t="n"/>
      <c r="B93" s="13" t="n"/>
      <c r="C93" s="13" t="n"/>
      <c r="D93" s="14">
        <f>IF(C93="","",IFERROR(VLOOKUP(C93,'Centros de Custo'!$A$2:$H$111,2,FALSE),"Código não encontrado"))</f>
        <v/>
      </c>
      <c r="E93" s="7" t="n"/>
      <c r="F93" s="8" t="n"/>
      <c r="G93" s="8" t="n"/>
      <c r="H93" s="8" t="n"/>
      <c r="I93" s="13" t="n"/>
      <c r="J93" s="15" t="n"/>
      <c r="K93" s="9" t="n"/>
      <c r="L93" s="7" t="n"/>
      <c r="M93" s="16">
        <f>IF(C93="","",IFERROR(VLOOKUP(C93,'Centros de Custo'!$A$2:$H$111,6,FALSE),0))</f>
        <v/>
      </c>
      <c r="N93" s="16">
        <f>IF(OR(A93="",E93="",K93=""),"",IF(L93="Cancelado",0,IF(E93="Receita",K93,-K93)))</f>
        <v/>
      </c>
      <c r="O93" s="14">
        <f>IF(OR(A93="",E93="",K93="",M93=""),"",IF(AND(E93="Despesa",K93&gt;M93),"Acima do orçamento","Dentro do orçamento"))</f>
        <v/>
      </c>
      <c r="P93" s="8" t="n"/>
    </row>
    <row r="94" ht="21" customHeight="1">
      <c r="A94" s="34" t="n"/>
      <c r="B94" s="13" t="n"/>
      <c r="C94" s="13" t="n"/>
      <c r="D94" s="14">
        <f>IF(C94="","",IFERROR(VLOOKUP(C94,'Centros de Custo'!$A$2:$H$111,2,FALSE),"Código não encontrado"))</f>
        <v/>
      </c>
      <c r="E94" s="7" t="n"/>
      <c r="F94" s="8" t="n"/>
      <c r="G94" s="8" t="n"/>
      <c r="H94" s="8" t="n"/>
      <c r="I94" s="13" t="n"/>
      <c r="J94" s="15" t="n"/>
      <c r="K94" s="9" t="n"/>
      <c r="L94" s="7" t="n"/>
      <c r="M94" s="16">
        <f>IF(C94="","",IFERROR(VLOOKUP(C94,'Centros de Custo'!$A$2:$H$111,6,FALSE),0))</f>
        <v/>
      </c>
      <c r="N94" s="16">
        <f>IF(OR(A94="",E94="",K94=""),"",IF(L94="Cancelado",0,IF(E94="Receita",K94,-K94)))</f>
        <v/>
      </c>
      <c r="O94" s="14">
        <f>IF(OR(A94="",E94="",K94="",M94=""),"",IF(AND(E94="Despesa",K94&gt;M94),"Acima do orçamento","Dentro do orçamento"))</f>
        <v/>
      </c>
      <c r="P94" s="8" t="n"/>
    </row>
    <row r="95" ht="21" customHeight="1">
      <c r="A95" s="34" t="n"/>
      <c r="B95" s="13" t="n"/>
      <c r="C95" s="13" t="n"/>
      <c r="D95" s="14">
        <f>IF(C95="","",IFERROR(VLOOKUP(C95,'Centros de Custo'!$A$2:$H$111,2,FALSE),"Código não encontrado"))</f>
        <v/>
      </c>
      <c r="E95" s="7" t="n"/>
      <c r="F95" s="8" t="n"/>
      <c r="G95" s="8" t="n"/>
      <c r="H95" s="8" t="n"/>
      <c r="I95" s="13" t="n"/>
      <c r="J95" s="15" t="n"/>
      <c r="K95" s="9" t="n"/>
      <c r="L95" s="7" t="n"/>
      <c r="M95" s="16">
        <f>IF(C95="","",IFERROR(VLOOKUP(C95,'Centros de Custo'!$A$2:$H$111,6,FALSE),0))</f>
        <v/>
      </c>
      <c r="N95" s="16">
        <f>IF(OR(A95="",E95="",K95=""),"",IF(L95="Cancelado",0,IF(E95="Receita",K95,-K95)))</f>
        <v/>
      </c>
      <c r="O95" s="14">
        <f>IF(OR(A95="",E95="",K95="",M95=""),"",IF(AND(E95="Despesa",K95&gt;M95),"Acima do orçamento","Dentro do orçamento"))</f>
        <v/>
      </c>
      <c r="P95" s="8" t="n"/>
    </row>
    <row r="96" ht="21" customHeight="1">
      <c r="A96" s="34" t="n"/>
      <c r="B96" s="13" t="n"/>
      <c r="C96" s="13" t="n"/>
      <c r="D96" s="14">
        <f>IF(C96="","",IFERROR(VLOOKUP(C96,'Centros de Custo'!$A$2:$H$111,2,FALSE),"Código não encontrado"))</f>
        <v/>
      </c>
      <c r="E96" s="7" t="n"/>
      <c r="F96" s="8" t="n"/>
      <c r="G96" s="8" t="n"/>
      <c r="H96" s="8" t="n"/>
      <c r="I96" s="13" t="n"/>
      <c r="J96" s="15" t="n"/>
      <c r="K96" s="9" t="n"/>
      <c r="L96" s="7" t="n"/>
      <c r="M96" s="16">
        <f>IF(C96="","",IFERROR(VLOOKUP(C96,'Centros de Custo'!$A$2:$H$111,6,FALSE),0))</f>
        <v/>
      </c>
      <c r="N96" s="16">
        <f>IF(OR(A96="",E96="",K96=""),"",IF(L96="Cancelado",0,IF(E96="Receita",K96,-K96)))</f>
        <v/>
      </c>
      <c r="O96" s="14">
        <f>IF(OR(A96="",E96="",K96="",M96=""),"",IF(AND(E96="Despesa",K96&gt;M96),"Acima do orçamento","Dentro do orçamento"))</f>
        <v/>
      </c>
      <c r="P96" s="8" t="n"/>
    </row>
    <row r="97" ht="21" customHeight="1">
      <c r="A97" s="34" t="n"/>
      <c r="B97" s="13" t="n"/>
      <c r="C97" s="13" t="n"/>
      <c r="D97" s="14">
        <f>IF(C97="","",IFERROR(VLOOKUP(C97,'Centros de Custo'!$A$2:$H$111,2,FALSE),"Código não encontrado"))</f>
        <v/>
      </c>
      <c r="E97" s="7" t="n"/>
      <c r="F97" s="8" t="n"/>
      <c r="G97" s="8" t="n"/>
      <c r="H97" s="8" t="n"/>
      <c r="I97" s="13" t="n"/>
      <c r="J97" s="15" t="n"/>
      <c r="K97" s="9" t="n"/>
      <c r="L97" s="7" t="n"/>
      <c r="M97" s="16">
        <f>IF(C97="","",IFERROR(VLOOKUP(C97,'Centros de Custo'!$A$2:$H$111,6,FALSE),0))</f>
        <v/>
      </c>
      <c r="N97" s="16">
        <f>IF(OR(A97="",E97="",K97=""),"",IF(L97="Cancelado",0,IF(E97="Receita",K97,-K97)))</f>
        <v/>
      </c>
      <c r="O97" s="14">
        <f>IF(OR(A97="",E97="",K97="",M97=""),"",IF(AND(E97="Despesa",K97&gt;M97),"Acima do orçamento","Dentro do orçamento"))</f>
        <v/>
      </c>
      <c r="P97" s="8" t="n"/>
    </row>
    <row r="98" ht="21" customHeight="1">
      <c r="A98" s="34" t="n"/>
      <c r="B98" s="13" t="n"/>
      <c r="C98" s="13" t="n"/>
      <c r="D98" s="14">
        <f>IF(C98="","",IFERROR(VLOOKUP(C98,'Centros de Custo'!$A$2:$H$111,2,FALSE),"Código não encontrado"))</f>
        <v/>
      </c>
      <c r="E98" s="7" t="n"/>
      <c r="F98" s="8" t="n"/>
      <c r="G98" s="8" t="n"/>
      <c r="H98" s="8" t="n"/>
      <c r="I98" s="13" t="n"/>
      <c r="J98" s="15" t="n"/>
      <c r="K98" s="9" t="n"/>
      <c r="L98" s="7" t="n"/>
      <c r="M98" s="16">
        <f>IF(C98="","",IFERROR(VLOOKUP(C98,'Centros de Custo'!$A$2:$H$111,6,FALSE),0))</f>
        <v/>
      </c>
      <c r="N98" s="16">
        <f>IF(OR(A98="",E98="",K98=""),"",IF(L98="Cancelado",0,IF(E98="Receita",K98,-K98)))</f>
        <v/>
      </c>
      <c r="O98" s="14">
        <f>IF(OR(A98="",E98="",K98="",M98=""),"",IF(AND(E98="Despesa",K98&gt;M98),"Acima do orçamento","Dentro do orçamento"))</f>
        <v/>
      </c>
      <c r="P98" s="8" t="n"/>
    </row>
    <row r="99" ht="21" customHeight="1">
      <c r="A99" s="34" t="n"/>
      <c r="B99" s="13" t="n"/>
      <c r="C99" s="13" t="n"/>
      <c r="D99" s="14">
        <f>IF(C99="","",IFERROR(VLOOKUP(C99,'Centros de Custo'!$A$2:$H$111,2,FALSE),"Código não encontrado"))</f>
        <v/>
      </c>
      <c r="E99" s="7" t="n"/>
      <c r="F99" s="8" t="n"/>
      <c r="G99" s="8" t="n"/>
      <c r="H99" s="8" t="n"/>
      <c r="I99" s="13" t="n"/>
      <c r="J99" s="15" t="n"/>
      <c r="K99" s="9" t="n"/>
      <c r="L99" s="7" t="n"/>
      <c r="M99" s="16">
        <f>IF(C99="","",IFERROR(VLOOKUP(C99,'Centros de Custo'!$A$2:$H$111,6,FALSE),0))</f>
        <v/>
      </c>
      <c r="N99" s="16">
        <f>IF(OR(A99="",E99="",K99=""),"",IF(L99="Cancelado",0,IF(E99="Receita",K99,-K99)))</f>
        <v/>
      </c>
      <c r="O99" s="14">
        <f>IF(OR(A99="",E99="",K99="",M99=""),"",IF(AND(E99="Despesa",K99&gt;M99),"Acima do orçamento","Dentro do orçamento"))</f>
        <v/>
      </c>
      <c r="P99" s="8" t="n"/>
    </row>
    <row r="100" ht="21" customHeight="1">
      <c r="A100" s="34" t="n"/>
      <c r="B100" s="13" t="n"/>
      <c r="C100" s="13" t="n"/>
      <c r="D100" s="14">
        <f>IF(C100="","",IFERROR(VLOOKUP(C100,'Centros de Custo'!$A$2:$H$111,2,FALSE),"Código não encontrado"))</f>
        <v/>
      </c>
      <c r="E100" s="7" t="n"/>
      <c r="F100" s="8" t="n"/>
      <c r="G100" s="8" t="n"/>
      <c r="H100" s="8" t="n"/>
      <c r="I100" s="13" t="n"/>
      <c r="J100" s="15" t="n"/>
      <c r="K100" s="9" t="n"/>
      <c r="L100" s="7" t="n"/>
      <c r="M100" s="16">
        <f>IF(C100="","",IFERROR(VLOOKUP(C100,'Centros de Custo'!$A$2:$H$111,6,FALSE),0))</f>
        <v/>
      </c>
      <c r="N100" s="16">
        <f>IF(OR(A100="",E100="",K100=""),"",IF(L100="Cancelado",0,IF(E100="Receita",K100,-K100)))</f>
        <v/>
      </c>
      <c r="O100" s="14">
        <f>IF(OR(A100="",E100="",K100="",M100=""),"",IF(AND(E100="Despesa",K100&gt;M100),"Acima do orçamento","Dentro do orçamento"))</f>
        <v/>
      </c>
      <c r="P100" s="8" t="n"/>
    </row>
    <row r="101" ht="21" customHeight="1">
      <c r="A101" s="34" t="n"/>
      <c r="B101" s="13" t="n"/>
      <c r="C101" s="13" t="n"/>
      <c r="D101" s="14">
        <f>IF(C101="","",IFERROR(VLOOKUP(C101,'Centros de Custo'!$A$2:$H$111,2,FALSE),"Código não encontrado"))</f>
        <v/>
      </c>
      <c r="E101" s="7" t="n"/>
      <c r="F101" s="8" t="n"/>
      <c r="G101" s="8" t="n"/>
      <c r="H101" s="8" t="n"/>
      <c r="I101" s="13" t="n"/>
      <c r="J101" s="15" t="n"/>
      <c r="K101" s="9" t="n"/>
      <c r="L101" s="7" t="n"/>
      <c r="M101" s="16">
        <f>IF(C101="","",IFERROR(VLOOKUP(C101,'Centros de Custo'!$A$2:$H$111,6,FALSE),0))</f>
        <v/>
      </c>
      <c r="N101" s="16">
        <f>IF(OR(A101="",E101="",K101=""),"",IF(L101="Cancelado",0,IF(E101="Receita",K101,-K101)))</f>
        <v/>
      </c>
      <c r="O101" s="14">
        <f>IF(OR(A101="",E101="",K101="",M101=""),"",IF(AND(E101="Despesa",K101&gt;M101),"Acima do orçamento","Dentro do orçamento"))</f>
        <v/>
      </c>
      <c r="P101" s="8" t="n"/>
    </row>
    <row r="102" ht="21" customHeight="1">
      <c r="A102" s="34" t="n"/>
      <c r="B102" s="13" t="n"/>
      <c r="C102" s="13" t="n"/>
      <c r="D102" s="14">
        <f>IF(C102="","",IFERROR(VLOOKUP(C102,'Centros de Custo'!$A$2:$H$111,2,FALSE),"Código não encontrado"))</f>
        <v/>
      </c>
      <c r="E102" s="7" t="n"/>
      <c r="F102" s="8" t="n"/>
      <c r="G102" s="8" t="n"/>
      <c r="H102" s="8" t="n"/>
      <c r="I102" s="13" t="n"/>
      <c r="J102" s="15" t="n"/>
      <c r="K102" s="9" t="n"/>
      <c r="L102" s="7" t="n"/>
      <c r="M102" s="16">
        <f>IF(C102="","",IFERROR(VLOOKUP(C102,'Centros de Custo'!$A$2:$H$111,6,FALSE),0))</f>
        <v/>
      </c>
      <c r="N102" s="16">
        <f>IF(OR(A102="",E102="",K102=""),"",IF(L102="Cancelado",0,IF(E102="Receita",K102,-K102)))</f>
        <v/>
      </c>
      <c r="O102" s="14">
        <f>IF(OR(A102="",E102="",K102="",M102=""),"",IF(AND(E102="Despesa",K102&gt;M102),"Acima do orçamento","Dentro do orçamento"))</f>
        <v/>
      </c>
      <c r="P102" s="8" t="n"/>
    </row>
    <row r="103" ht="21" customHeight="1">
      <c r="A103" s="34" t="n"/>
      <c r="B103" s="13" t="n"/>
      <c r="C103" s="13" t="n"/>
      <c r="D103" s="14">
        <f>IF(C103="","",IFERROR(VLOOKUP(C103,'Centros de Custo'!$A$2:$H$111,2,FALSE),"Código não encontrado"))</f>
        <v/>
      </c>
      <c r="E103" s="7" t="n"/>
      <c r="F103" s="8" t="n"/>
      <c r="G103" s="8" t="n"/>
      <c r="H103" s="8" t="n"/>
      <c r="I103" s="13" t="n"/>
      <c r="J103" s="15" t="n"/>
      <c r="K103" s="9" t="n"/>
      <c r="L103" s="7" t="n"/>
      <c r="M103" s="16">
        <f>IF(C103="","",IFERROR(VLOOKUP(C103,'Centros de Custo'!$A$2:$H$111,6,FALSE),0))</f>
        <v/>
      </c>
      <c r="N103" s="16">
        <f>IF(OR(A103="",E103="",K103=""),"",IF(L103="Cancelado",0,IF(E103="Receita",K103,-K103)))</f>
        <v/>
      </c>
      <c r="O103" s="14">
        <f>IF(OR(A103="",E103="",K103="",M103=""),"",IF(AND(E103="Despesa",K103&gt;M103),"Acima do orçamento","Dentro do orçamento"))</f>
        <v/>
      </c>
      <c r="P103" s="8" t="n"/>
    </row>
    <row r="104" ht="21" customHeight="1">
      <c r="A104" s="34" t="n"/>
      <c r="B104" s="13" t="n"/>
      <c r="C104" s="13" t="n"/>
      <c r="D104" s="14">
        <f>IF(C104="","",IFERROR(VLOOKUP(C104,'Centros de Custo'!$A$2:$H$111,2,FALSE),"Código não encontrado"))</f>
        <v/>
      </c>
      <c r="E104" s="7" t="n"/>
      <c r="F104" s="8" t="n"/>
      <c r="G104" s="8" t="n"/>
      <c r="H104" s="8" t="n"/>
      <c r="I104" s="13" t="n"/>
      <c r="J104" s="15" t="n"/>
      <c r="K104" s="9" t="n"/>
      <c r="L104" s="7" t="n"/>
      <c r="M104" s="16">
        <f>IF(C104="","",IFERROR(VLOOKUP(C104,'Centros de Custo'!$A$2:$H$111,6,FALSE),0))</f>
        <v/>
      </c>
      <c r="N104" s="16">
        <f>IF(OR(A104="",E104="",K104=""),"",IF(L104="Cancelado",0,IF(E104="Receita",K104,-K104)))</f>
        <v/>
      </c>
      <c r="O104" s="14">
        <f>IF(OR(A104="",E104="",K104="",M104=""),"",IF(AND(E104="Despesa",K104&gt;M104),"Acima do orçamento","Dentro do orçamento"))</f>
        <v/>
      </c>
      <c r="P104" s="8" t="n"/>
    </row>
    <row r="105" ht="21" customHeight="1">
      <c r="A105" s="34" t="n"/>
      <c r="B105" s="13" t="n"/>
      <c r="C105" s="13" t="n"/>
      <c r="D105" s="14">
        <f>IF(C105="","",IFERROR(VLOOKUP(C105,'Centros de Custo'!$A$2:$H$111,2,FALSE),"Código não encontrado"))</f>
        <v/>
      </c>
      <c r="E105" s="7" t="n"/>
      <c r="F105" s="8" t="n"/>
      <c r="G105" s="8" t="n"/>
      <c r="H105" s="8" t="n"/>
      <c r="I105" s="13" t="n"/>
      <c r="J105" s="15" t="n"/>
      <c r="K105" s="9" t="n"/>
      <c r="L105" s="7" t="n"/>
      <c r="M105" s="16">
        <f>IF(C105="","",IFERROR(VLOOKUP(C105,'Centros de Custo'!$A$2:$H$111,6,FALSE),0))</f>
        <v/>
      </c>
      <c r="N105" s="16">
        <f>IF(OR(A105="",E105="",K105=""),"",IF(L105="Cancelado",0,IF(E105="Receita",K105,-K105)))</f>
        <v/>
      </c>
      <c r="O105" s="14">
        <f>IF(OR(A105="",E105="",K105="",M105=""),"",IF(AND(E105="Despesa",K105&gt;M105),"Acima do orçamento","Dentro do orçamento"))</f>
        <v/>
      </c>
      <c r="P105" s="8" t="n"/>
    </row>
    <row r="106" ht="21" customHeight="1">
      <c r="A106" s="34" t="n"/>
      <c r="B106" s="13" t="n"/>
      <c r="C106" s="13" t="n"/>
      <c r="D106" s="14">
        <f>IF(C106="","",IFERROR(VLOOKUP(C106,'Centros de Custo'!$A$2:$H$111,2,FALSE),"Código não encontrado"))</f>
        <v/>
      </c>
      <c r="E106" s="7" t="n"/>
      <c r="F106" s="8" t="n"/>
      <c r="G106" s="8" t="n"/>
      <c r="H106" s="8" t="n"/>
      <c r="I106" s="13" t="n"/>
      <c r="J106" s="15" t="n"/>
      <c r="K106" s="9" t="n"/>
      <c r="L106" s="7" t="n"/>
      <c r="M106" s="16">
        <f>IF(C106="","",IFERROR(VLOOKUP(C106,'Centros de Custo'!$A$2:$H$111,6,FALSE),0))</f>
        <v/>
      </c>
      <c r="N106" s="16">
        <f>IF(OR(A106="",E106="",K106=""),"",IF(L106="Cancelado",0,IF(E106="Receita",K106,-K106)))</f>
        <v/>
      </c>
      <c r="O106" s="14">
        <f>IF(OR(A106="",E106="",K106="",M106=""),"",IF(AND(E106="Despesa",K106&gt;M106),"Acima do orçamento","Dentro do orçamento"))</f>
        <v/>
      </c>
      <c r="P106" s="8" t="n"/>
    </row>
    <row r="107" ht="21" customHeight="1">
      <c r="A107" s="34" t="n"/>
      <c r="B107" s="13" t="n"/>
      <c r="C107" s="13" t="n"/>
      <c r="D107" s="14">
        <f>IF(C107="","",IFERROR(VLOOKUP(C107,'Centros de Custo'!$A$2:$H$111,2,FALSE),"Código não encontrado"))</f>
        <v/>
      </c>
      <c r="E107" s="7" t="n"/>
      <c r="F107" s="8" t="n"/>
      <c r="G107" s="8" t="n"/>
      <c r="H107" s="8" t="n"/>
      <c r="I107" s="13" t="n"/>
      <c r="J107" s="15" t="n"/>
      <c r="K107" s="9" t="n"/>
      <c r="L107" s="7" t="n"/>
      <c r="M107" s="16">
        <f>IF(C107="","",IFERROR(VLOOKUP(C107,'Centros de Custo'!$A$2:$H$111,6,FALSE),0))</f>
        <v/>
      </c>
      <c r="N107" s="16">
        <f>IF(OR(A107="",E107="",K107=""),"",IF(L107="Cancelado",0,IF(E107="Receita",K107,-K107)))</f>
        <v/>
      </c>
      <c r="O107" s="14">
        <f>IF(OR(A107="",E107="",K107="",M107=""),"",IF(AND(E107="Despesa",K107&gt;M107),"Acima do orçamento","Dentro do orçamento"))</f>
        <v/>
      </c>
      <c r="P107" s="8" t="n"/>
    </row>
    <row r="108" ht="21" customHeight="1">
      <c r="A108" s="34" t="n"/>
      <c r="B108" s="13" t="n"/>
      <c r="C108" s="13" t="n"/>
      <c r="D108" s="14">
        <f>IF(C108="","",IFERROR(VLOOKUP(C108,'Centros de Custo'!$A$2:$H$111,2,FALSE),"Código não encontrado"))</f>
        <v/>
      </c>
      <c r="E108" s="7" t="n"/>
      <c r="F108" s="8" t="n"/>
      <c r="G108" s="8" t="n"/>
      <c r="H108" s="8" t="n"/>
      <c r="I108" s="13" t="n"/>
      <c r="J108" s="15" t="n"/>
      <c r="K108" s="9" t="n"/>
      <c r="L108" s="7" t="n"/>
      <c r="M108" s="16">
        <f>IF(C108="","",IFERROR(VLOOKUP(C108,'Centros de Custo'!$A$2:$H$111,6,FALSE),0))</f>
        <v/>
      </c>
      <c r="N108" s="16">
        <f>IF(OR(A108="",E108="",K108=""),"",IF(L108="Cancelado",0,IF(E108="Receita",K108,-K108)))</f>
        <v/>
      </c>
      <c r="O108" s="14">
        <f>IF(OR(A108="",E108="",K108="",M108=""),"",IF(AND(E108="Despesa",K108&gt;M108),"Acima do orçamento","Dentro do orçamento"))</f>
        <v/>
      </c>
      <c r="P108" s="8" t="n"/>
    </row>
    <row r="109" ht="21" customHeight="1">
      <c r="A109" s="34" t="n"/>
      <c r="B109" s="13" t="n"/>
      <c r="C109" s="13" t="n"/>
      <c r="D109" s="14">
        <f>IF(C109="","",IFERROR(VLOOKUP(C109,'Centros de Custo'!$A$2:$H$111,2,FALSE),"Código não encontrado"))</f>
        <v/>
      </c>
      <c r="E109" s="7" t="n"/>
      <c r="F109" s="8" t="n"/>
      <c r="G109" s="8" t="n"/>
      <c r="H109" s="8" t="n"/>
      <c r="I109" s="13" t="n"/>
      <c r="J109" s="15" t="n"/>
      <c r="K109" s="9" t="n"/>
      <c r="L109" s="7" t="n"/>
      <c r="M109" s="16">
        <f>IF(C109="","",IFERROR(VLOOKUP(C109,'Centros de Custo'!$A$2:$H$111,6,FALSE),0))</f>
        <v/>
      </c>
      <c r="N109" s="16">
        <f>IF(OR(A109="",E109="",K109=""),"",IF(L109="Cancelado",0,IF(E109="Receita",K109,-K109)))</f>
        <v/>
      </c>
      <c r="O109" s="14">
        <f>IF(OR(A109="",E109="",K109="",M109=""),"",IF(AND(E109="Despesa",K109&gt;M109),"Acima do orçamento","Dentro do orçamento"))</f>
        <v/>
      </c>
      <c r="P109" s="8" t="n"/>
    </row>
    <row r="110" ht="21" customHeight="1">
      <c r="A110" s="34" t="n"/>
      <c r="B110" s="13" t="n"/>
      <c r="C110" s="13" t="n"/>
      <c r="D110" s="14">
        <f>IF(C110="","",IFERROR(VLOOKUP(C110,'Centros de Custo'!$A$2:$H$111,2,FALSE),"Código não encontrado"))</f>
        <v/>
      </c>
      <c r="E110" s="7" t="n"/>
      <c r="F110" s="8" t="n"/>
      <c r="G110" s="8" t="n"/>
      <c r="H110" s="8" t="n"/>
      <c r="I110" s="13" t="n"/>
      <c r="J110" s="15" t="n"/>
      <c r="K110" s="9" t="n"/>
      <c r="L110" s="7" t="n"/>
      <c r="M110" s="16">
        <f>IF(C110="","",IFERROR(VLOOKUP(C110,'Centros de Custo'!$A$2:$H$111,6,FALSE),0))</f>
        <v/>
      </c>
      <c r="N110" s="16">
        <f>IF(OR(A110="",E110="",K110=""),"",IF(L110="Cancelado",0,IF(E110="Receita",K110,-K110)))</f>
        <v/>
      </c>
      <c r="O110" s="14">
        <f>IF(OR(A110="",E110="",K110="",M110=""),"",IF(AND(E110="Despesa",K110&gt;M110),"Acima do orçamento","Dentro do orçamento"))</f>
        <v/>
      </c>
      <c r="P110" s="8" t="n"/>
    </row>
    <row r="111" ht="21" customHeight="1">
      <c r="A111" s="34" t="n"/>
      <c r="B111" s="13" t="n"/>
      <c r="C111" s="13" t="n"/>
      <c r="D111" s="14">
        <f>IF(C111="","",IFERROR(VLOOKUP(C111,'Centros de Custo'!$A$2:$H$111,2,FALSE),"Código não encontrado"))</f>
        <v/>
      </c>
      <c r="E111" s="7" t="n"/>
      <c r="F111" s="8" t="n"/>
      <c r="G111" s="8" t="n"/>
      <c r="H111" s="8" t="n"/>
      <c r="I111" s="13" t="n"/>
      <c r="J111" s="15" t="n"/>
      <c r="K111" s="9" t="n"/>
      <c r="L111" s="7" t="n"/>
      <c r="M111" s="16">
        <f>IF(C111="","",IFERROR(VLOOKUP(C111,'Centros de Custo'!$A$2:$H$111,6,FALSE),0))</f>
        <v/>
      </c>
      <c r="N111" s="16">
        <f>IF(OR(A111="",E111="",K111=""),"",IF(L111="Cancelado",0,IF(E111="Receita",K111,-K111)))</f>
        <v/>
      </c>
      <c r="O111" s="14">
        <f>IF(OR(A111="",E111="",K111="",M111=""),"",IF(AND(E111="Despesa",K111&gt;M111),"Acima do orçamento","Dentro do orçamento"))</f>
        <v/>
      </c>
      <c r="P111" s="8" t="n"/>
    </row>
  </sheetData>
  <autoFilter ref="A1:P111"/>
  <conditionalFormatting sqref="N2:N111">
    <cfRule type="expression" priority="1" dxfId="0">
      <formula>AND($N2&gt;0,$N2&lt;&gt;"")</formula>
    </cfRule>
    <cfRule type="expression" priority="2" dxfId="1">
      <formula>AND($N2&lt;0,$N2&lt;&gt;"")</formula>
    </cfRule>
  </conditionalFormatting>
  <conditionalFormatting sqref="O2:O111">
    <cfRule type="expression" priority="3" dxfId="1">
      <formula>$O2="Acima do orçamento"</formula>
    </cfRule>
  </conditionalFormatting>
  <conditionalFormatting sqref="L2:L111">
    <cfRule type="expression" priority="4" dxfId="1">
      <formula>$L2="Pendente"</formula>
    </cfRule>
    <cfRule type="expression" priority="5" dxfId="0">
      <formula>$L2="Pago"</formula>
    </cfRule>
  </conditionalFormatting>
  <dataValidations count="4">
    <dataValidation sqref="C2:C111" showErrorMessage="1" showInputMessage="1" allowBlank="1" type="list">
      <formula1>='Centros de Custo'!$A$2:$A$111</formula1>
    </dataValidation>
    <dataValidation sqref="E2:E111" showErrorMessage="1" showInputMessage="1" allowBlank="1" type="list">
      <formula1>"Receita,Despesa"</formula1>
    </dataValidation>
    <dataValidation sqref="L2:L111" showErrorMessage="1" showInputMessage="1" allowBlank="1" type="list">
      <formula1>"Pago,Pendente,Cancelado"</formula1>
    </dataValidation>
    <dataValidation sqref="P2:P111" showErrorMessage="1" showInputMessage="1" allowBlank="1" type="list">
      <formula1>"Simples Nacional,Lucro Presumido,Lucro Real,Pessoa Física,Não informado"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Y119"/>
  <sheetViews>
    <sheetView showGridLines="0" zoomScale="90" zoomScaleNormal="9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18" customWidth="1" min="5" max="5"/>
    <col width="25.76" customWidth="1" min="6" max="6"/>
    <col width="3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28" customWidth="1" min="14" max="14"/>
    <col width="3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 ht="28" customHeight="1">
      <c r="A1" s="35" t="inlineStr">
        <is>
          <t>Painel Executivo | Centro de Custo</t>
        </is>
      </c>
      <c r="N1" s="36" t="inlineStr">
        <is>
          <t>Categoria</t>
        </is>
      </c>
      <c r="O1" s="36" t="inlineStr">
        <is>
          <t>Despesas por Categoria</t>
        </is>
      </c>
    </row>
    <row r="2">
      <c r="A2" s="37" t="inlineStr">
        <is>
          <t>Orçamento Total</t>
        </is>
      </c>
      <c r="B2" s="38">
        <f>SUM('Centros de Custo'!$F$2:$F$9,'Centros de Custo'!$F$12:$F$111)</f>
        <v/>
      </c>
      <c r="N2" s="39" t="inlineStr">
        <is>
          <t>Aluguel</t>
        </is>
      </c>
      <c r="O2" s="40">
        <f>IF(N2="","",SUMIFS('Lançamentos'!$K$2:$K$111,'Lançamentos'!$F$2:$F$111,N2,'Lançamentos'!$E$2:$E$111,"Despesa",'Lançamentos'!$L$2:$L$111,"&lt;&gt;Cancelado"))</f>
        <v/>
      </c>
    </row>
    <row r="3">
      <c r="A3" s="37" t="inlineStr">
        <is>
          <t>Total de Despesas Pagas</t>
        </is>
      </c>
      <c r="B3" s="38">
        <f>SUMIFS('Lançamentos'!$K$2:$K$111,'Lançamentos'!$E$2:$E$111,"Despesa",'Lançamentos'!$L$2:$L$111,"Pago")</f>
        <v/>
      </c>
      <c r="N3" s="39" t="inlineStr">
        <is>
          <t>Comissão de vendas</t>
        </is>
      </c>
      <c r="O3" s="41">
        <f>IF(N3="","",SUMIFS('Lançamentos'!$K$2:$K$111,'Lançamentos'!$F$2:$F$111,N3,'Lançamentos'!$E$2:$E$111,"Despesa",'Lançamentos'!$L$2:$L$111,"&lt;&gt;Cancelado"))</f>
        <v/>
      </c>
    </row>
    <row r="4">
      <c r="A4" s="37" t="inlineStr">
        <is>
          <t>Total de Receitas</t>
        </is>
      </c>
      <c r="B4" s="38">
        <f>SUMIFS('Lançamentos'!$K$2:$K$111,'Lançamentos'!$E$2:$E$111,"Receita",'Lançamentos'!$L$2:$L$111,"&lt;&gt;Cancelado")</f>
        <v/>
      </c>
      <c r="N4" s="39" t="inlineStr">
        <is>
          <t>Mídia digital</t>
        </is>
      </c>
      <c r="O4" s="40">
        <f>IF(N4="","",SUMIFS('Lançamentos'!$K$2:$K$111,'Lançamentos'!$F$2:$F$111,N4,'Lançamentos'!$E$2:$E$111,"Despesa",'Lançamentos'!$L$2:$L$111,"&lt;&gt;Cancelado"))</f>
        <v/>
      </c>
    </row>
    <row r="5">
      <c r="A5" s="37" t="inlineStr">
        <is>
          <t>Resultado Líquido</t>
        </is>
      </c>
      <c r="B5" s="38">
        <f>SUM('Lançamentos'!$N$2:$N$111)</f>
        <v/>
      </c>
      <c r="N5" s="39" t="inlineStr">
        <is>
          <t>Licenças de software</t>
        </is>
      </c>
      <c r="O5" s="41">
        <f>IF(N5="","",SUMIFS('Lançamentos'!$K$2:$K$111,'Lançamentos'!$F$2:$F$111,N5,'Lançamentos'!$E$2:$E$111,"Despesa",'Lançamentos'!$L$2:$L$111,"&lt;&gt;Cancelado"))</f>
        <v/>
      </c>
    </row>
    <row r="6">
      <c r="A6" s="37" t="inlineStr">
        <is>
          <t>Média das Despesas</t>
        </is>
      </c>
      <c r="B6" s="38">
        <f>IFERROR(AVERAGEIF('Lançamentos'!$E$2:$E$111,"Despesa",'Lançamentos'!$K$2:$K$111),0)</f>
        <v/>
      </c>
      <c r="N6" s="39" t="inlineStr">
        <is>
          <t>Manutenção de equipamentos</t>
        </is>
      </c>
      <c r="O6" s="40">
        <f>IF(N6="","",SUMIFS('Lançamentos'!$K$2:$K$111,'Lançamentos'!$F$2:$F$111,N6,'Lançamentos'!$E$2:$E$111,"Despesa",'Lançamentos'!$L$2:$L$111,"&lt;&gt;Cancelado"))</f>
        <v/>
      </c>
    </row>
    <row r="7">
      <c r="A7" s="37" t="inlineStr">
        <is>
          <t>Lançamentos Pendentes</t>
        </is>
      </c>
      <c r="B7" s="42">
        <f>COUNTIF('Lançamentos'!$L$2:$L$111,"Pendente")</f>
        <v/>
      </c>
      <c r="N7" s="39" t="inlineStr">
        <is>
          <t>Treinamento corporativo</t>
        </is>
      </c>
      <c r="O7" s="41">
        <f>IF(N7="","",SUMIFS('Lançamentos'!$K$2:$K$111,'Lançamentos'!$F$2:$F$111,N7,'Lançamentos'!$E$2:$E$111,"Despesa",'Lançamentos'!$L$2:$L$111,"&lt;&gt;Cancelado"))</f>
        <v/>
      </c>
    </row>
    <row r="8">
      <c r="A8" s="37" t="inlineStr">
        <is>
          <t>% do Orçamento Utilizado</t>
        </is>
      </c>
      <c r="B8" s="43">
        <f>IFERROR(B3/B2,0)</f>
        <v/>
      </c>
      <c r="N8" s="39" t="inlineStr">
        <is>
          <t>Honorários contábeis</t>
        </is>
      </c>
      <c r="O8" s="40">
        <f>IF(N8="","",SUMIFS('Lançamentos'!$K$2:$K$111,'Lançamentos'!$F$2:$F$111,N8,'Lançamentos'!$E$2:$E$111,"Despesa",'Lançamentos'!$L$2:$L$111,"&lt;&gt;Cancelado"))</f>
        <v/>
      </c>
    </row>
    <row r="9">
      <c r="N9" s="39" t="inlineStr">
        <is>
          <t>Frete de mercadorias</t>
        </is>
      </c>
      <c r="O9" s="41">
        <f>IF(N9="","",SUMIFS('Lançamentos'!$K$2:$K$111,'Lançamentos'!$F$2:$F$111,N9,'Lançamentos'!$E$2:$E$111,"Despesa",'Lançamentos'!$L$2:$L$111,"&lt;&gt;Cancelado"))</f>
        <v/>
      </c>
    </row>
    <row r="10">
      <c r="A10" s="44" t="inlineStr">
        <is>
          <t>Resumo por Centro de Custo</t>
        </is>
      </c>
      <c r="N10" s="39" t="inlineStr">
        <is>
          <t>Produção de conteúdo</t>
        </is>
      </c>
      <c r="O10" s="40">
        <f>IF(N10="","",SUMIFS('Lançamentos'!$K$2:$K$111,'Lançamentos'!$F$2:$F$111,N10,'Lançamentos'!$E$2:$E$111,"Despesa",'Lançamentos'!$L$2:$L$111,"&lt;&gt;Cancelado"))</f>
        <v/>
      </c>
    </row>
    <row r="11">
      <c r="A11" s="36" t="inlineStr">
        <is>
          <t>Código</t>
        </is>
      </c>
      <c r="B11" s="36" t="inlineStr">
        <is>
          <t>Centro de Custo</t>
        </is>
      </c>
      <c r="C11" s="36" t="inlineStr">
        <is>
          <t>Orçamento</t>
        </is>
      </c>
      <c r="D11" s="36" t="inlineStr">
        <is>
          <t>Despesas Realizadas</t>
        </is>
      </c>
      <c r="E11" s="36" t="inlineStr">
        <is>
          <t>Desvio</t>
        </is>
      </c>
      <c r="F11" s="36" t="inlineStr">
        <is>
          <t>% Utilizado</t>
        </is>
      </c>
      <c r="G11" s="36" t="inlineStr">
        <is>
          <t>Situação</t>
        </is>
      </c>
      <c r="N11" s="39" t="inlineStr">
        <is>
          <t>Venda consultiva</t>
        </is>
      </c>
      <c r="O11" s="41">
        <f>IF(N11="","",SUMIFS('Lançamentos'!$K$2:$K$111,'Lançamentos'!$F$2:$F$111,N11,'Lançamentos'!$E$2:$E$111,"Despesa",'Lançamentos'!$L$2:$L$111,"&lt;&gt;Cancelado"))</f>
        <v/>
      </c>
    </row>
    <row r="12">
      <c r="A12" s="45">
        <f>IF('Centros de Custo'!A2="","",'Centros de Custo'!A2)</f>
        <v/>
      </c>
      <c r="B12" s="46">
        <f>IF(A12="","",IFERROR(VLOOKUP(A12,'Centros de Custo'!$A$2:$H$111,2,FALSE),""))</f>
        <v/>
      </c>
      <c r="C12" s="40">
        <f>IF(A12="","",IFERROR(VLOOKUP(A12,'Centros de Custo'!$A$2:$H$111,6,FALSE),0))</f>
        <v/>
      </c>
      <c r="D12" s="40">
        <f>IF(A12="","",SUMIFS('Lançamentos'!$K$2:$K$111,'Lançamentos'!$C$2:$C$111,A12,'Lançamentos'!$E$2:$E$111,"Despesa",'Lançamentos'!$L$2:$L$111,"&lt;&gt;Cancelado"))</f>
        <v/>
      </c>
      <c r="E12" s="40">
        <f>IF(A12="","",C12-D12)</f>
        <v/>
      </c>
      <c r="F12" s="47">
        <f>IF(A12="","",IFERROR(D12/C12,0))</f>
        <v/>
      </c>
      <c r="G12" s="46">
        <f>IF(A12="","",IF(F12&gt;1,"Acima do orçamento",IF(F12&gt;=0.8,"Atenção","Controlado")))</f>
        <v/>
      </c>
      <c r="N12" s="8" t="n"/>
      <c r="O12" s="40">
        <f>IF(N12="","",SUMIFS('Lançamentos'!$K$2:$K$111,'Lançamentos'!$F$2:$F$111,N12,'Lançamentos'!$E$2:$E$111,"Despesa",'Lançamentos'!$L$2:$L$111,"&lt;&gt;Cancelado"))</f>
        <v/>
      </c>
    </row>
    <row r="13">
      <c r="A13" s="48">
        <f>IF('Centros de Custo'!A3="","",'Centros de Custo'!A3)</f>
        <v/>
      </c>
      <c r="B13" s="49">
        <f>IF(A13="","",IFERROR(VLOOKUP(A13,'Centros de Custo'!$A$2:$H$111,2,FALSE),""))</f>
        <v/>
      </c>
      <c r="C13" s="41">
        <f>IF(A13="","",IFERROR(VLOOKUP(A13,'Centros de Custo'!$A$2:$H$111,6,FALSE),0))</f>
        <v/>
      </c>
      <c r="D13" s="41">
        <f>IF(A13="","",SUMIFS('Lançamentos'!$K$2:$K$111,'Lançamentos'!$C$2:$C$111,A13,'Lançamentos'!$E$2:$E$111,"Despesa",'Lançamentos'!$L$2:$L$111,"&lt;&gt;Cancelado"))</f>
        <v/>
      </c>
      <c r="E13" s="41">
        <f>IF(A13="","",C13-D13)</f>
        <v/>
      </c>
      <c r="F13" s="50">
        <f>IF(A13="","",IFERROR(D13/C13,0))</f>
        <v/>
      </c>
      <c r="G13" s="49">
        <f>IF(A13="","",IF(F13&gt;1,"Acima do orçamento",IF(F13&gt;=0.8,"Atenção","Controlado")))</f>
        <v/>
      </c>
      <c r="N13" s="8" t="n"/>
      <c r="O13" s="41">
        <f>IF(N13="","",SUMIFS('Lançamentos'!$K$2:$K$111,'Lançamentos'!$F$2:$F$111,N13,'Lançamentos'!$E$2:$E$111,"Despesa",'Lançamentos'!$L$2:$L$111,"&lt;&gt;Cancelado"))</f>
        <v/>
      </c>
    </row>
    <row r="14">
      <c r="A14" s="45">
        <f>IF('Centros de Custo'!A4="","",'Centros de Custo'!A4)</f>
        <v/>
      </c>
      <c r="B14" s="46">
        <f>IF(A14="","",IFERROR(VLOOKUP(A14,'Centros de Custo'!$A$2:$H$111,2,FALSE),""))</f>
        <v/>
      </c>
      <c r="C14" s="40">
        <f>IF(A14="","",IFERROR(VLOOKUP(A14,'Centros de Custo'!$A$2:$H$111,6,FALSE),0))</f>
        <v/>
      </c>
      <c r="D14" s="40">
        <f>IF(A14="","",SUMIFS('Lançamentos'!$K$2:$K$111,'Lançamentos'!$C$2:$C$111,A14,'Lançamentos'!$E$2:$E$111,"Despesa",'Lançamentos'!$L$2:$L$111,"&lt;&gt;Cancelado"))</f>
        <v/>
      </c>
      <c r="E14" s="40">
        <f>IF(A14="","",C14-D14)</f>
        <v/>
      </c>
      <c r="F14" s="47">
        <f>IF(A14="","",IFERROR(D14/C14,0))</f>
        <v/>
      </c>
      <c r="G14" s="46">
        <f>IF(A14="","",IF(F14&gt;1,"Acima do orçamento",IF(F14&gt;=0.8,"Atenção","Controlado")))</f>
        <v/>
      </c>
      <c r="N14" s="8" t="n"/>
      <c r="O14" s="40">
        <f>IF(N14="","",SUMIFS('Lançamentos'!$K$2:$K$111,'Lançamentos'!$F$2:$F$111,N14,'Lançamentos'!$E$2:$E$111,"Despesa",'Lançamentos'!$L$2:$L$111,"&lt;&gt;Cancelado"))</f>
        <v/>
      </c>
    </row>
    <row r="15">
      <c r="A15" s="48">
        <f>IF('Centros de Custo'!A5="","",'Centros de Custo'!A5)</f>
        <v/>
      </c>
      <c r="B15" s="49">
        <f>IF(A15="","",IFERROR(VLOOKUP(A15,'Centros de Custo'!$A$2:$H$111,2,FALSE),""))</f>
        <v/>
      </c>
      <c r="C15" s="41">
        <f>IF(A15="","",IFERROR(VLOOKUP(A15,'Centros de Custo'!$A$2:$H$111,6,FALSE),0))</f>
        <v/>
      </c>
      <c r="D15" s="41">
        <f>IF(A15="","",SUMIFS('Lançamentos'!$K$2:$K$111,'Lançamentos'!$C$2:$C$111,A15,'Lançamentos'!$E$2:$E$111,"Despesa",'Lançamentos'!$L$2:$L$111,"&lt;&gt;Cancelado"))</f>
        <v/>
      </c>
      <c r="E15" s="41">
        <f>IF(A15="","",C15-D15)</f>
        <v/>
      </c>
      <c r="F15" s="50">
        <f>IF(A15="","",IFERROR(D15/C15,0))</f>
        <v/>
      </c>
      <c r="G15" s="49">
        <f>IF(A15="","",IF(F15&gt;1,"Acima do orçamento",IF(F15&gt;=0.8,"Atenção","Controlado")))</f>
        <v/>
      </c>
      <c r="N15" s="8" t="n"/>
      <c r="O15" s="41">
        <f>IF(N15="","",SUMIFS('Lançamentos'!$K$2:$K$111,'Lançamentos'!$F$2:$F$111,N15,'Lançamentos'!$E$2:$E$111,"Despesa",'Lançamentos'!$L$2:$L$111,"&lt;&gt;Cancelado"))</f>
        <v/>
      </c>
    </row>
    <row r="16">
      <c r="A16" s="45">
        <f>IF('Centros de Custo'!A6="","",'Centros de Custo'!A6)</f>
        <v/>
      </c>
      <c r="B16" s="46">
        <f>IF(A16="","",IFERROR(VLOOKUP(A16,'Centros de Custo'!$A$2:$H$111,2,FALSE),""))</f>
        <v/>
      </c>
      <c r="C16" s="40">
        <f>IF(A16="","",IFERROR(VLOOKUP(A16,'Centros de Custo'!$A$2:$H$111,6,FALSE),0))</f>
        <v/>
      </c>
      <c r="D16" s="40">
        <f>IF(A16="","",SUMIFS('Lançamentos'!$K$2:$K$111,'Lançamentos'!$C$2:$C$111,A16,'Lançamentos'!$E$2:$E$111,"Despesa",'Lançamentos'!$L$2:$L$111,"&lt;&gt;Cancelado"))</f>
        <v/>
      </c>
      <c r="E16" s="40">
        <f>IF(A16="","",C16-D16)</f>
        <v/>
      </c>
      <c r="F16" s="47">
        <f>IF(A16="","",IFERROR(D16/C16,0))</f>
        <v/>
      </c>
      <c r="G16" s="46">
        <f>IF(A16="","",IF(F16&gt;1,"Acima do orçamento",IF(F16&gt;=0.8,"Atenção","Controlado")))</f>
        <v/>
      </c>
      <c r="N16" s="8" t="n"/>
      <c r="O16" s="40">
        <f>IF(N16="","",SUMIFS('Lançamentos'!$K$2:$K$111,'Lançamentos'!$F$2:$F$111,N16,'Lançamentos'!$E$2:$E$111,"Despesa",'Lançamentos'!$L$2:$L$111,"&lt;&gt;Cancelado"))</f>
        <v/>
      </c>
    </row>
    <row r="17">
      <c r="A17" s="48">
        <f>IF('Centros de Custo'!A7="","",'Centros de Custo'!A7)</f>
        <v/>
      </c>
      <c r="B17" s="49">
        <f>IF(A17="","",IFERROR(VLOOKUP(A17,'Centros de Custo'!$A$2:$H$111,2,FALSE),""))</f>
        <v/>
      </c>
      <c r="C17" s="41">
        <f>IF(A17="","",IFERROR(VLOOKUP(A17,'Centros de Custo'!$A$2:$H$111,6,FALSE),0))</f>
        <v/>
      </c>
      <c r="D17" s="41">
        <f>IF(A17="","",SUMIFS('Lançamentos'!$K$2:$K$111,'Lançamentos'!$C$2:$C$111,A17,'Lançamentos'!$E$2:$E$111,"Despesa",'Lançamentos'!$L$2:$L$111,"&lt;&gt;Cancelado"))</f>
        <v/>
      </c>
      <c r="E17" s="41">
        <f>IF(A17="","",C17-D17)</f>
        <v/>
      </c>
      <c r="F17" s="50">
        <f>IF(A17="","",IFERROR(D17/C17,0))</f>
        <v/>
      </c>
      <c r="G17" s="49">
        <f>IF(A17="","",IF(F17&gt;1,"Acima do orçamento",IF(F17&gt;=0.8,"Atenção","Controlado")))</f>
        <v/>
      </c>
      <c r="N17" s="8" t="n"/>
      <c r="O17" s="41">
        <f>IF(N17="","",SUMIFS('Lançamentos'!$K$2:$K$111,'Lançamentos'!$F$2:$F$111,N17,'Lançamentos'!$E$2:$E$111,"Despesa",'Lançamentos'!$L$2:$L$111,"&lt;&gt;Cancelado"))</f>
        <v/>
      </c>
    </row>
    <row r="18">
      <c r="A18" s="45">
        <f>IF('Centros de Custo'!A8="","",'Centros de Custo'!A8)</f>
        <v/>
      </c>
      <c r="B18" s="46">
        <f>IF(A18="","",IFERROR(VLOOKUP(A18,'Centros de Custo'!$A$2:$H$111,2,FALSE),""))</f>
        <v/>
      </c>
      <c r="C18" s="40">
        <f>IF(A18="","",IFERROR(VLOOKUP(A18,'Centros de Custo'!$A$2:$H$111,6,FALSE),0))</f>
        <v/>
      </c>
      <c r="D18" s="40">
        <f>IF(A18="","",SUMIFS('Lançamentos'!$K$2:$K$111,'Lançamentos'!$C$2:$C$111,A18,'Lançamentos'!$E$2:$E$111,"Despesa",'Lançamentos'!$L$2:$L$111,"&lt;&gt;Cancelado"))</f>
        <v/>
      </c>
      <c r="E18" s="40">
        <f>IF(A18="","",C18-D18)</f>
        <v/>
      </c>
      <c r="F18" s="47">
        <f>IF(A18="","",IFERROR(D18/C18,0))</f>
        <v/>
      </c>
      <c r="G18" s="46">
        <f>IF(A18="","",IF(F18&gt;1,"Acima do orçamento",IF(F18&gt;=0.8,"Atenção","Controlado")))</f>
        <v/>
      </c>
      <c r="N18" s="8" t="n"/>
      <c r="O18" s="40">
        <f>IF(N18="","",SUMIFS('Lançamentos'!$K$2:$K$111,'Lançamentos'!$F$2:$F$111,N18,'Lançamentos'!$E$2:$E$111,"Despesa",'Lançamentos'!$L$2:$L$111,"&lt;&gt;Cancelado"))</f>
        <v/>
      </c>
    </row>
    <row r="19">
      <c r="A19" s="48">
        <f>IF('Centros de Custo'!A9="","",'Centros de Custo'!A9)</f>
        <v/>
      </c>
      <c r="B19" s="49">
        <f>IF(A19="","",IFERROR(VLOOKUP(A19,'Centros de Custo'!$A$2:$H$111,2,FALSE),""))</f>
        <v/>
      </c>
      <c r="C19" s="41">
        <f>IF(A19="","",IFERROR(VLOOKUP(A19,'Centros de Custo'!$A$2:$H$111,6,FALSE),0))</f>
        <v/>
      </c>
      <c r="D19" s="41">
        <f>IF(A19="","",SUMIFS('Lançamentos'!$K$2:$K$111,'Lançamentos'!$C$2:$C$111,A19,'Lançamentos'!$E$2:$E$111,"Despesa",'Lançamentos'!$L$2:$L$111,"&lt;&gt;Cancelado"))</f>
        <v/>
      </c>
      <c r="E19" s="41">
        <f>IF(A19="","",C19-D19)</f>
        <v/>
      </c>
      <c r="F19" s="50">
        <f>IF(A19="","",IFERROR(D19/C19,0))</f>
        <v/>
      </c>
      <c r="G19" s="49">
        <f>IF(A19="","",IF(F19&gt;1,"Acima do orçamento",IF(F19&gt;=0.8,"Atenção","Controlado")))</f>
        <v/>
      </c>
      <c r="N19" s="8" t="n"/>
      <c r="O19" s="41">
        <f>IF(N19="","",SUMIFS('Lançamentos'!$K$2:$K$111,'Lançamentos'!$F$2:$F$111,N19,'Lançamentos'!$E$2:$E$111,"Despesa",'Lançamentos'!$L$2:$L$111,"&lt;&gt;Cancelado"))</f>
        <v/>
      </c>
    </row>
    <row r="20">
      <c r="A20" s="45">
        <f>IF('Centros de Custo'!A12="","",'Centros de Custo'!A12)</f>
        <v/>
      </c>
      <c r="B20" s="46">
        <f>IF(A20="","",IFERROR(VLOOKUP(A20,'Centros de Custo'!$A$2:$H$111,2,FALSE),""))</f>
        <v/>
      </c>
      <c r="C20" s="40">
        <f>IF(A20="","",IFERROR(VLOOKUP(A20,'Centros de Custo'!$A$2:$H$111,6,FALSE),0))</f>
        <v/>
      </c>
      <c r="D20" s="40">
        <f>IF(A20="","",SUMIFS('Lançamentos'!$K$2:$K$111,'Lançamentos'!$C$2:$C$111,A20,'Lançamentos'!$E$2:$E$111,"Despesa",'Lançamentos'!$L$2:$L$111,"&lt;&gt;Cancelado"))</f>
        <v/>
      </c>
      <c r="E20" s="40">
        <f>IF(A20="","",C20-D20)</f>
        <v/>
      </c>
      <c r="F20" s="47">
        <f>IF(A20="","",IFERROR(D20/C20,0))</f>
        <v/>
      </c>
      <c r="G20" s="46">
        <f>IF(A20="","",IF(F20&gt;1,"Acima do orçamento",IF(F20&gt;=0.8,"Atenção","Controlado")))</f>
        <v/>
      </c>
      <c r="N20" s="8" t="n"/>
      <c r="O20" s="40">
        <f>IF(N20="","",SUMIFS('Lançamentos'!$K$2:$K$111,'Lançamentos'!$F$2:$F$111,N20,'Lançamentos'!$E$2:$E$111,"Despesa",'Lançamentos'!$L$2:$L$111,"&lt;&gt;Cancelado"))</f>
        <v/>
      </c>
    </row>
    <row r="21">
      <c r="A21" s="48">
        <f>IF('Centros de Custo'!A13="","",'Centros de Custo'!A13)</f>
        <v/>
      </c>
      <c r="B21" s="49">
        <f>IF(A21="","",IFERROR(VLOOKUP(A21,'Centros de Custo'!$A$2:$H$111,2,FALSE),""))</f>
        <v/>
      </c>
      <c r="C21" s="41">
        <f>IF(A21="","",IFERROR(VLOOKUP(A21,'Centros de Custo'!$A$2:$H$111,6,FALSE),0))</f>
        <v/>
      </c>
      <c r="D21" s="41">
        <f>IF(A21="","",SUMIFS('Lançamentos'!$K$2:$K$111,'Lançamentos'!$C$2:$C$111,A21,'Lançamentos'!$E$2:$E$111,"Despesa",'Lançamentos'!$L$2:$L$111,"&lt;&gt;Cancelado"))</f>
        <v/>
      </c>
      <c r="E21" s="41">
        <f>IF(A21="","",C21-D21)</f>
        <v/>
      </c>
      <c r="F21" s="50">
        <f>IF(A21="","",IFERROR(D21/C21,0))</f>
        <v/>
      </c>
      <c r="G21" s="49">
        <f>IF(A21="","",IF(F21&gt;1,"Acima do orçamento",IF(F21&gt;=0.8,"Atenção","Controlado")))</f>
        <v/>
      </c>
      <c r="N21" s="8" t="n"/>
      <c r="O21" s="41">
        <f>IF(N21="","",SUMIFS('Lançamentos'!$K$2:$K$111,'Lançamentos'!$F$2:$F$111,N21,'Lançamentos'!$E$2:$E$111,"Despesa",'Lançamentos'!$L$2:$L$111,"&lt;&gt;Cancelado"))</f>
        <v/>
      </c>
    </row>
    <row r="22">
      <c r="A22" s="45">
        <f>IF('Centros de Custo'!A14="","",'Centros de Custo'!A14)</f>
        <v/>
      </c>
      <c r="B22" s="46">
        <f>IF(A22="","",IFERROR(VLOOKUP(A22,'Centros de Custo'!$A$2:$H$111,2,FALSE),""))</f>
        <v/>
      </c>
      <c r="C22" s="40">
        <f>IF(A22="","",IFERROR(VLOOKUP(A22,'Centros de Custo'!$A$2:$H$111,6,FALSE),0))</f>
        <v/>
      </c>
      <c r="D22" s="40">
        <f>IF(A22="","",SUMIFS('Lançamentos'!$K$2:$K$111,'Lançamentos'!$C$2:$C$111,A22,'Lançamentos'!$E$2:$E$111,"Despesa",'Lançamentos'!$L$2:$L$111,"&lt;&gt;Cancelado"))</f>
        <v/>
      </c>
      <c r="E22" s="40">
        <f>IF(A22="","",C22-D22)</f>
        <v/>
      </c>
      <c r="F22" s="47">
        <f>IF(A22="","",IFERROR(D22/C22,0))</f>
        <v/>
      </c>
      <c r="G22" s="46">
        <f>IF(A22="","",IF(F22&gt;1,"Acima do orçamento",IF(F22&gt;=0.8,"Atenção","Controlado")))</f>
        <v/>
      </c>
      <c r="N22" s="8" t="n"/>
      <c r="O22" s="40">
        <f>IF(N22="","",SUMIFS('Lançamentos'!$K$2:$K$111,'Lançamentos'!$F$2:$F$111,N22,'Lançamentos'!$E$2:$E$111,"Despesa",'Lançamentos'!$L$2:$L$111,"&lt;&gt;Cancelado"))</f>
        <v/>
      </c>
    </row>
    <row r="23">
      <c r="A23" s="48">
        <f>IF('Centros de Custo'!A15="","",'Centros de Custo'!A15)</f>
        <v/>
      </c>
      <c r="B23" s="49">
        <f>IF(A23="","",IFERROR(VLOOKUP(A23,'Centros de Custo'!$A$2:$H$111,2,FALSE),""))</f>
        <v/>
      </c>
      <c r="C23" s="41">
        <f>IF(A23="","",IFERROR(VLOOKUP(A23,'Centros de Custo'!$A$2:$H$111,6,FALSE),0))</f>
        <v/>
      </c>
      <c r="D23" s="41">
        <f>IF(A23="","",SUMIFS('Lançamentos'!$K$2:$K$111,'Lançamentos'!$C$2:$C$111,A23,'Lançamentos'!$E$2:$E$111,"Despesa",'Lançamentos'!$L$2:$L$111,"&lt;&gt;Cancelado"))</f>
        <v/>
      </c>
      <c r="E23" s="41">
        <f>IF(A23="","",C23-D23)</f>
        <v/>
      </c>
      <c r="F23" s="50">
        <f>IF(A23="","",IFERROR(D23/C23,0))</f>
        <v/>
      </c>
      <c r="G23" s="49">
        <f>IF(A23="","",IF(F23&gt;1,"Acima do orçamento",IF(F23&gt;=0.8,"Atenção","Controlado")))</f>
        <v/>
      </c>
      <c r="N23" s="8" t="n"/>
      <c r="O23" s="41">
        <f>IF(N23="","",SUMIFS('Lançamentos'!$K$2:$K$111,'Lançamentos'!$F$2:$F$111,N23,'Lançamentos'!$E$2:$E$111,"Despesa",'Lançamentos'!$L$2:$L$111,"&lt;&gt;Cancelado"))</f>
        <v/>
      </c>
    </row>
    <row r="24">
      <c r="A24" s="45">
        <f>IF('Centros de Custo'!A16="","",'Centros de Custo'!A16)</f>
        <v/>
      </c>
      <c r="B24" s="46">
        <f>IF(A24="","",IFERROR(VLOOKUP(A24,'Centros de Custo'!$A$2:$H$111,2,FALSE),""))</f>
        <v/>
      </c>
      <c r="C24" s="40">
        <f>IF(A24="","",IFERROR(VLOOKUP(A24,'Centros de Custo'!$A$2:$H$111,6,FALSE),0))</f>
        <v/>
      </c>
      <c r="D24" s="40">
        <f>IF(A24="","",SUMIFS('Lançamentos'!$K$2:$K$111,'Lançamentos'!$C$2:$C$111,A24,'Lançamentos'!$E$2:$E$111,"Despesa",'Lançamentos'!$L$2:$L$111,"&lt;&gt;Cancelado"))</f>
        <v/>
      </c>
      <c r="E24" s="40">
        <f>IF(A24="","",C24-D24)</f>
        <v/>
      </c>
      <c r="F24" s="47">
        <f>IF(A24="","",IFERROR(D24/C24,0))</f>
        <v/>
      </c>
      <c r="G24" s="46">
        <f>IF(A24="","",IF(F24&gt;1,"Acima do orçamento",IF(F24&gt;=0.8,"Atenção","Controlado")))</f>
        <v/>
      </c>
      <c r="N24" s="8" t="n"/>
      <c r="O24" s="40">
        <f>IF(N24="","",SUMIFS('Lançamentos'!$K$2:$K$111,'Lançamentos'!$F$2:$F$111,N24,'Lançamentos'!$E$2:$E$111,"Despesa",'Lançamentos'!$L$2:$L$111,"&lt;&gt;Cancelado"))</f>
        <v/>
      </c>
    </row>
    <row r="25">
      <c r="A25" s="48">
        <f>IF('Centros de Custo'!A17="","",'Centros de Custo'!A17)</f>
        <v/>
      </c>
      <c r="B25" s="49">
        <f>IF(A25="","",IFERROR(VLOOKUP(A25,'Centros de Custo'!$A$2:$H$111,2,FALSE),""))</f>
        <v/>
      </c>
      <c r="C25" s="41">
        <f>IF(A25="","",IFERROR(VLOOKUP(A25,'Centros de Custo'!$A$2:$H$111,6,FALSE),0))</f>
        <v/>
      </c>
      <c r="D25" s="41">
        <f>IF(A25="","",SUMIFS('Lançamentos'!$K$2:$K$111,'Lançamentos'!$C$2:$C$111,A25,'Lançamentos'!$E$2:$E$111,"Despesa",'Lançamentos'!$L$2:$L$111,"&lt;&gt;Cancelado"))</f>
        <v/>
      </c>
      <c r="E25" s="41">
        <f>IF(A25="","",C25-D25)</f>
        <v/>
      </c>
      <c r="F25" s="50">
        <f>IF(A25="","",IFERROR(D25/C25,0))</f>
        <v/>
      </c>
      <c r="G25" s="49">
        <f>IF(A25="","",IF(F25&gt;1,"Acima do orçamento",IF(F25&gt;=0.8,"Atenção","Controlado")))</f>
        <v/>
      </c>
      <c r="N25" s="8" t="n"/>
      <c r="O25" s="41">
        <f>IF(N25="","",SUMIFS('Lançamentos'!$K$2:$K$111,'Lançamentos'!$F$2:$F$111,N25,'Lançamentos'!$E$2:$E$111,"Despesa",'Lançamentos'!$L$2:$L$111,"&lt;&gt;Cancelado"))</f>
        <v/>
      </c>
    </row>
    <row r="26">
      <c r="A26" s="45">
        <f>IF('Centros de Custo'!A18="","",'Centros de Custo'!A18)</f>
        <v/>
      </c>
      <c r="B26" s="46">
        <f>IF(A26="","",IFERROR(VLOOKUP(A26,'Centros de Custo'!$A$2:$H$111,2,FALSE),""))</f>
        <v/>
      </c>
      <c r="C26" s="40">
        <f>IF(A26="","",IFERROR(VLOOKUP(A26,'Centros de Custo'!$A$2:$H$111,6,FALSE),0))</f>
        <v/>
      </c>
      <c r="D26" s="40">
        <f>IF(A26="","",SUMIFS('Lançamentos'!$K$2:$K$111,'Lançamentos'!$C$2:$C$111,A26,'Lançamentos'!$E$2:$E$111,"Despesa",'Lançamentos'!$L$2:$L$111,"&lt;&gt;Cancelado"))</f>
        <v/>
      </c>
      <c r="E26" s="40">
        <f>IF(A26="","",C26-D26)</f>
        <v/>
      </c>
      <c r="F26" s="47">
        <f>IF(A26="","",IFERROR(D26/C26,0))</f>
        <v/>
      </c>
      <c r="G26" s="46">
        <f>IF(A26="","",IF(F26&gt;1,"Acima do orçamento",IF(F26&gt;=0.8,"Atenção","Controlado")))</f>
        <v/>
      </c>
      <c r="N26" s="8" t="n"/>
      <c r="O26" s="40">
        <f>IF(N26="","",SUMIFS('Lançamentos'!$K$2:$K$111,'Lançamentos'!$F$2:$F$111,N26,'Lançamentos'!$E$2:$E$111,"Despesa",'Lançamentos'!$L$2:$L$111,"&lt;&gt;Cancelado"))</f>
        <v/>
      </c>
    </row>
    <row r="27">
      <c r="A27" s="48">
        <f>IF('Centros de Custo'!A19="","",'Centros de Custo'!A19)</f>
        <v/>
      </c>
      <c r="B27" s="49">
        <f>IF(A27="","",IFERROR(VLOOKUP(A27,'Centros de Custo'!$A$2:$H$111,2,FALSE),""))</f>
        <v/>
      </c>
      <c r="C27" s="41">
        <f>IF(A27="","",IFERROR(VLOOKUP(A27,'Centros de Custo'!$A$2:$H$111,6,FALSE),0))</f>
        <v/>
      </c>
      <c r="D27" s="41">
        <f>IF(A27="","",SUMIFS('Lançamentos'!$K$2:$K$111,'Lançamentos'!$C$2:$C$111,A27,'Lançamentos'!$E$2:$E$111,"Despesa",'Lançamentos'!$L$2:$L$111,"&lt;&gt;Cancelado"))</f>
        <v/>
      </c>
      <c r="E27" s="41">
        <f>IF(A27="","",C27-D27)</f>
        <v/>
      </c>
      <c r="F27" s="50">
        <f>IF(A27="","",IFERROR(D27/C27,0))</f>
        <v/>
      </c>
      <c r="G27" s="49">
        <f>IF(A27="","",IF(F27&gt;1,"Acima do orçamento",IF(F27&gt;=0.8,"Atenção","Controlado")))</f>
        <v/>
      </c>
      <c r="N27" s="8" t="n"/>
      <c r="O27" s="41">
        <f>IF(N27="","",SUMIFS('Lançamentos'!$K$2:$K$111,'Lançamentos'!$F$2:$F$111,N27,'Lançamentos'!$E$2:$E$111,"Despesa",'Lançamentos'!$L$2:$L$111,"&lt;&gt;Cancelado"))</f>
        <v/>
      </c>
    </row>
    <row r="28">
      <c r="A28" s="45">
        <f>IF('Centros de Custo'!A20="","",'Centros de Custo'!A20)</f>
        <v/>
      </c>
      <c r="B28" s="46">
        <f>IF(A28="","",IFERROR(VLOOKUP(A28,'Centros de Custo'!$A$2:$H$111,2,FALSE),""))</f>
        <v/>
      </c>
      <c r="C28" s="40">
        <f>IF(A28="","",IFERROR(VLOOKUP(A28,'Centros de Custo'!$A$2:$H$111,6,FALSE),0))</f>
        <v/>
      </c>
      <c r="D28" s="40">
        <f>IF(A28="","",SUMIFS('Lançamentos'!$K$2:$K$111,'Lançamentos'!$C$2:$C$111,A28,'Lançamentos'!$E$2:$E$111,"Despesa",'Lançamentos'!$L$2:$L$111,"&lt;&gt;Cancelado"))</f>
        <v/>
      </c>
      <c r="E28" s="40">
        <f>IF(A28="","",C28-D28)</f>
        <v/>
      </c>
      <c r="F28" s="47">
        <f>IF(A28="","",IFERROR(D28/C28,0))</f>
        <v/>
      </c>
      <c r="G28" s="46">
        <f>IF(A28="","",IF(F28&gt;1,"Acima do orçamento",IF(F28&gt;=0.8,"Atenção","Controlado")))</f>
        <v/>
      </c>
      <c r="N28" s="8" t="n"/>
      <c r="O28" s="40">
        <f>IF(N28="","",SUMIFS('Lançamentos'!$K$2:$K$111,'Lançamentos'!$F$2:$F$111,N28,'Lançamentos'!$E$2:$E$111,"Despesa",'Lançamentos'!$L$2:$L$111,"&lt;&gt;Cancelado"))</f>
        <v/>
      </c>
    </row>
    <row r="29">
      <c r="A29" s="48">
        <f>IF('Centros de Custo'!A21="","",'Centros de Custo'!A21)</f>
        <v/>
      </c>
      <c r="B29" s="49">
        <f>IF(A29="","",IFERROR(VLOOKUP(A29,'Centros de Custo'!$A$2:$H$111,2,FALSE),""))</f>
        <v/>
      </c>
      <c r="C29" s="41">
        <f>IF(A29="","",IFERROR(VLOOKUP(A29,'Centros de Custo'!$A$2:$H$111,6,FALSE),0))</f>
        <v/>
      </c>
      <c r="D29" s="41">
        <f>IF(A29="","",SUMIFS('Lançamentos'!$K$2:$K$111,'Lançamentos'!$C$2:$C$111,A29,'Lançamentos'!$E$2:$E$111,"Despesa",'Lançamentos'!$L$2:$L$111,"&lt;&gt;Cancelado"))</f>
        <v/>
      </c>
      <c r="E29" s="41">
        <f>IF(A29="","",C29-D29)</f>
        <v/>
      </c>
      <c r="F29" s="50">
        <f>IF(A29="","",IFERROR(D29/C29,0))</f>
        <v/>
      </c>
      <c r="G29" s="49">
        <f>IF(A29="","",IF(F29&gt;1,"Acima do orçamento",IF(F29&gt;=0.8,"Atenção","Controlado")))</f>
        <v/>
      </c>
      <c r="N29" s="8" t="n"/>
      <c r="O29" s="41">
        <f>IF(N29="","",SUMIFS('Lançamentos'!$K$2:$K$111,'Lançamentos'!$F$2:$F$111,N29,'Lançamentos'!$E$2:$E$111,"Despesa",'Lançamentos'!$L$2:$L$111,"&lt;&gt;Cancelado"))</f>
        <v/>
      </c>
    </row>
    <row r="30">
      <c r="A30" s="45">
        <f>IF('Centros de Custo'!A22="","",'Centros de Custo'!A22)</f>
        <v/>
      </c>
      <c r="B30" s="46">
        <f>IF(A30="","",IFERROR(VLOOKUP(A30,'Centros de Custo'!$A$2:$H$111,2,FALSE),""))</f>
        <v/>
      </c>
      <c r="C30" s="40">
        <f>IF(A30="","",IFERROR(VLOOKUP(A30,'Centros de Custo'!$A$2:$H$111,6,FALSE),0))</f>
        <v/>
      </c>
      <c r="D30" s="40">
        <f>IF(A30="","",SUMIFS('Lançamentos'!$K$2:$K$111,'Lançamentos'!$C$2:$C$111,A30,'Lançamentos'!$E$2:$E$111,"Despesa",'Lançamentos'!$L$2:$L$111,"&lt;&gt;Cancelado"))</f>
        <v/>
      </c>
      <c r="E30" s="40">
        <f>IF(A30="","",C30-D30)</f>
        <v/>
      </c>
      <c r="F30" s="47">
        <f>IF(A30="","",IFERROR(D30/C30,0))</f>
        <v/>
      </c>
      <c r="G30" s="46">
        <f>IF(A30="","",IF(F30&gt;1,"Acima do orçamento",IF(F30&gt;=0.8,"Atenção","Controlado")))</f>
        <v/>
      </c>
      <c r="N30" s="8" t="n"/>
      <c r="O30" s="40">
        <f>IF(N30="","",SUMIFS('Lançamentos'!$K$2:$K$111,'Lançamentos'!$F$2:$F$111,N30,'Lançamentos'!$E$2:$E$111,"Despesa",'Lançamentos'!$L$2:$L$111,"&lt;&gt;Cancelado"))</f>
        <v/>
      </c>
    </row>
    <row r="31">
      <c r="A31" s="48">
        <f>IF('Centros de Custo'!A23="","",'Centros de Custo'!A23)</f>
        <v/>
      </c>
      <c r="B31" s="49">
        <f>IF(A31="","",IFERROR(VLOOKUP(A31,'Centros de Custo'!$A$2:$H$111,2,FALSE),""))</f>
        <v/>
      </c>
      <c r="C31" s="41">
        <f>IF(A31="","",IFERROR(VLOOKUP(A31,'Centros de Custo'!$A$2:$H$111,6,FALSE),0))</f>
        <v/>
      </c>
      <c r="D31" s="41">
        <f>IF(A31="","",SUMIFS('Lançamentos'!$K$2:$K$111,'Lançamentos'!$C$2:$C$111,A31,'Lançamentos'!$E$2:$E$111,"Despesa",'Lançamentos'!$L$2:$L$111,"&lt;&gt;Cancelado"))</f>
        <v/>
      </c>
      <c r="E31" s="41">
        <f>IF(A31="","",C31-D31)</f>
        <v/>
      </c>
      <c r="F31" s="50">
        <f>IF(A31="","",IFERROR(D31/C31,0))</f>
        <v/>
      </c>
      <c r="G31" s="49">
        <f>IF(A31="","",IF(F31&gt;1,"Acima do orçamento",IF(F31&gt;=0.8,"Atenção","Controlado")))</f>
        <v/>
      </c>
      <c r="N31" s="8" t="n"/>
      <c r="O31" s="41">
        <f>IF(N31="","",SUMIFS('Lançamentos'!$K$2:$K$111,'Lançamentos'!$F$2:$F$111,N31,'Lançamentos'!$E$2:$E$111,"Despesa",'Lançamentos'!$L$2:$L$111,"&lt;&gt;Cancelado"))</f>
        <v/>
      </c>
    </row>
    <row r="32">
      <c r="A32" s="45">
        <f>IF('Centros de Custo'!A24="","",'Centros de Custo'!A24)</f>
        <v/>
      </c>
      <c r="B32" s="46">
        <f>IF(A32="","",IFERROR(VLOOKUP(A32,'Centros de Custo'!$A$2:$H$111,2,FALSE),""))</f>
        <v/>
      </c>
      <c r="C32" s="40">
        <f>IF(A32="","",IFERROR(VLOOKUP(A32,'Centros de Custo'!$A$2:$H$111,6,FALSE),0))</f>
        <v/>
      </c>
      <c r="D32" s="40">
        <f>IF(A32="","",SUMIFS('Lançamentos'!$K$2:$K$111,'Lançamentos'!$C$2:$C$111,A32,'Lançamentos'!$E$2:$E$111,"Despesa",'Lançamentos'!$L$2:$L$111,"&lt;&gt;Cancelado"))</f>
        <v/>
      </c>
      <c r="E32" s="40">
        <f>IF(A32="","",C32-D32)</f>
        <v/>
      </c>
      <c r="F32" s="47">
        <f>IF(A32="","",IFERROR(D32/C32,0))</f>
        <v/>
      </c>
      <c r="G32" s="46">
        <f>IF(A32="","",IF(F32&gt;1,"Acima do orçamento",IF(F32&gt;=0.8,"Atenção","Controlado")))</f>
        <v/>
      </c>
      <c r="N32" s="8" t="n"/>
      <c r="O32" s="40">
        <f>IF(N32="","",SUMIFS('Lançamentos'!$K$2:$K$111,'Lançamentos'!$F$2:$F$111,N32,'Lançamentos'!$E$2:$E$111,"Despesa",'Lançamentos'!$L$2:$L$111,"&lt;&gt;Cancelado"))</f>
        <v/>
      </c>
    </row>
    <row r="33">
      <c r="A33" s="48">
        <f>IF('Centros de Custo'!A25="","",'Centros de Custo'!A25)</f>
        <v/>
      </c>
      <c r="B33" s="49">
        <f>IF(A33="","",IFERROR(VLOOKUP(A33,'Centros de Custo'!$A$2:$H$111,2,FALSE),""))</f>
        <v/>
      </c>
      <c r="C33" s="41">
        <f>IF(A33="","",IFERROR(VLOOKUP(A33,'Centros de Custo'!$A$2:$H$111,6,FALSE),0))</f>
        <v/>
      </c>
      <c r="D33" s="41">
        <f>IF(A33="","",SUMIFS('Lançamentos'!$K$2:$K$111,'Lançamentos'!$C$2:$C$111,A33,'Lançamentos'!$E$2:$E$111,"Despesa",'Lançamentos'!$L$2:$L$111,"&lt;&gt;Cancelado"))</f>
        <v/>
      </c>
      <c r="E33" s="41">
        <f>IF(A33="","",C33-D33)</f>
        <v/>
      </c>
      <c r="F33" s="50">
        <f>IF(A33="","",IFERROR(D33/C33,0))</f>
        <v/>
      </c>
      <c r="G33" s="49">
        <f>IF(A33="","",IF(F33&gt;1,"Acima do orçamento",IF(F33&gt;=0.8,"Atenção","Controlado")))</f>
        <v/>
      </c>
      <c r="N33" s="8" t="n"/>
      <c r="O33" s="41">
        <f>IF(N33="","",SUMIFS('Lançamentos'!$K$2:$K$111,'Lançamentos'!$F$2:$F$111,N33,'Lançamentos'!$E$2:$E$111,"Despesa",'Lançamentos'!$L$2:$L$111,"&lt;&gt;Cancelado"))</f>
        <v/>
      </c>
    </row>
    <row r="34">
      <c r="A34" s="45">
        <f>IF('Centros de Custo'!A26="","",'Centros de Custo'!A26)</f>
        <v/>
      </c>
      <c r="B34" s="46">
        <f>IF(A34="","",IFERROR(VLOOKUP(A34,'Centros de Custo'!$A$2:$H$111,2,FALSE),""))</f>
        <v/>
      </c>
      <c r="C34" s="40">
        <f>IF(A34="","",IFERROR(VLOOKUP(A34,'Centros de Custo'!$A$2:$H$111,6,FALSE),0))</f>
        <v/>
      </c>
      <c r="D34" s="40">
        <f>IF(A34="","",SUMIFS('Lançamentos'!$K$2:$K$111,'Lançamentos'!$C$2:$C$111,A34,'Lançamentos'!$E$2:$E$111,"Despesa",'Lançamentos'!$L$2:$L$111,"&lt;&gt;Cancelado"))</f>
        <v/>
      </c>
      <c r="E34" s="40">
        <f>IF(A34="","",C34-D34)</f>
        <v/>
      </c>
      <c r="F34" s="47">
        <f>IF(A34="","",IFERROR(D34/C34,0))</f>
        <v/>
      </c>
      <c r="G34" s="46">
        <f>IF(A34="","",IF(F34&gt;1,"Acima do orçamento",IF(F34&gt;=0.8,"Atenção","Controlado")))</f>
        <v/>
      </c>
      <c r="N34" s="8" t="n"/>
      <c r="O34" s="40">
        <f>IF(N34="","",SUMIFS('Lançamentos'!$K$2:$K$111,'Lançamentos'!$F$2:$F$111,N34,'Lançamentos'!$E$2:$E$111,"Despesa",'Lançamentos'!$L$2:$L$111,"&lt;&gt;Cancelado"))</f>
        <v/>
      </c>
    </row>
    <row r="35">
      <c r="A35" s="48">
        <f>IF('Centros de Custo'!A27="","",'Centros de Custo'!A27)</f>
        <v/>
      </c>
      <c r="B35" s="49">
        <f>IF(A35="","",IFERROR(VLOOKUP(A35,'Centros de Custo'!$A$2:$H$111,2,FALSE),""))</f>
        <v/>
      </c>
      <c r="C35" s="41">
        <f>IF(A35="","",IFERROR(VLOOKUP(A35,'Centros de Custo'!$A$2:$H$111,6,FALSE),0))</f>
        <v/>
      </c>
      <c r="D35" s="41">
        <f>IF(A35="","",SUMIFS('Lançamentos'!$K$2:$K$111,'Lançamentos'!$C$2:$C$111,A35,'Lançamentos'!$E$2:$E$111,"Despesa",'Lançamentos'!$L$2:$L$111,"&lt;&gt;Cancelado"))</f>
        <v/>
      </c>
      <c r="E35" s="41">
        <f>IF(A35="","",C35-D35)</f>
        <v/>
      </c>
      <c r="F35" s="50">
        <f>IF(A35="","",IFERROR(D35/C35,0))</f>
        <v/>
      </c>
      <c r="G35" s="49">
        <f>IF(A35="","",IF(F35&gt;1,"Acima do orçamento",IF(F35&gt;=0.8,"Atenção","Controlado")))</f>
        <v/>
      </c>
      <c r="N35" s="8" t="n"/>
      <c r="O35" s="41">
        <f>IF(N35="","",SUMIFS('Lançamentos'!$K$2:$K$111,'Lançamentos'!$F$2:$F$111,N35,'Lançamentos'!$E$2:$E$111,"Despesa",'Lançamentos'!$L$2:$L$111,"&lt;&gt;Cancelado"))</f>
        <v/>
      </c>
    </row>
    <row r="36">
      <c r="A36" s="45">
        <f>IF('Centros de Custo'!A28="","",'Centros de Custo'!A28)</f>
        <v/>
      </c>
      <c r="B36" s="46">
        <f>IF(A36="","",IFERROR(VLOOKUP(A36,'Centros de Custo'!$A$2:$H$111,2,FALSE),""))</f>
        <v/>
      </c>
      <c r="C36" s="40">
        <f>IF(A36="","",IFERROR(VLOOKUP(A36,'Centros de Custo'!$A$2:$H$111,6,FALSE),0))</f>
        <v/>
      </c>
      <c r="D36" s="40">
        <f>IF(A36="","",SUMIFS('Lançamentos'!$K$2:$K$111,'Lançamentos'!$C$2:$C$111,A36,'Lançamentos'!$E$2:$E$111,"Despesa",'Lançamentos'!$L$2:$L$111,"&lt;&gt;Cancelado"))</f>
        <v/>
      </c>
      <c r="E36" s="40">
        <f>IF(A36="","",C36-D36)</f>
        <v/>
      </c>
      <c r="F36" s="47">
        <f>IF(A36="","",IFERROR(D36/C36,0))</f>
        <v/>
      </c>
      <c r="G36" s="46">
        <f>IF(A36="","",IF(F36&gt;1,"Acima do orçamento",IF(F36&gt;=0.8,"Atenção","Controlado")))</f>
        <v/>
      </c>
      <c r="N36" s="8" t="n"/>
      <c r="O36" s="40">
        <f>IF(N36="","",SUMIFS('Lançamentos'!$K$2:$K$111,'Lançamentos'!$F$2:$F$111,N36,'Lançamentos'!$E$2:$E$111,"Despesa",'Lançamentos'!$L$2:$L$111,"&lt;&gt;Cancelado"))</f>
        <v/>
      </c>
    </row>
    <row r="37">
      <c r="A37" s="48">
        <f>IF('Centros de Custo'!A29="","",'Centros de Custo'!A29)</f>
        <v/>
      </c>
      <c r="B37" s="49">
        <f>IF(A37="","",IFERROR(VLOOKUP(A37,'Centros de Custo'!$A$2:$H$111,2,FALSE),""))</f>
        <v/>
      </c>
      <c r="C37" s="41">
        <f>IF(A37="","",IFERROR(VLOOKUP(A37,'Centros de Custo'!$A$2:$H$111,6,FALSE),0))</f>
        <v/>
      </c>
      <c r="D37" s="41">
        <f>IF(A37="","",SUMIFS('Lançamentos'!$K$2:$K$111,'Lançamentos'!$C$2:$C$111,A37,'Lançamentos'!$E$2:$E$111,"Despesa",'Lançamentos'!$L$2:$L$111,"&lt;&gt;Cancelado"))</f>
        <v/>
      </c>
      <c r="E37" s="41">
        <f>IF(A37="","",C37-D37)</f>
        <v/>
      </c>
      <c r="F37" s="50">
        <f>IF(A37="","",IFERROR(D37/C37,0))</f>
        <v/>
      </c>
      <c r="G37" s="49">
        <f>IF(A37="","",IF(F37&gt;1,"Acima do orçamento",IF(F37&gt;=0.8,"Atenção","Controlado")))</f>
        <v/>
      </c>
      <c r="N37" s="8" t="n"/>
      <c r="O37" s="41">
        <f>IF(N37="","",SUMIFS('Lançamentos'!$K$2:$K$111,'Lançamentos'!$F$2:$F$111,N37,'Lançamentos'!$E$2:$E$111,"Despesa",'Lançamentos'!$L$2:$L$111,"&lt;&gt;Cancelado"))</f>
        <v/>
      </c>
    </row>
    <row r="38">
      <c r="A38" s="45">
        <f>IF('Centros de Custo'!A30="","",'Centros de Custo'!A30)</f>
        <v/>
      </c>
      <c r="B38" s="46">
        <f>IF(A38="","",IFERROR(VLOOKUP(A38,'Centros de Custo'!$A$2:$H$111,2,FALSE),""))</f>
        <v/>
      </c>
      <c r="C38" s="40">
        <f>IF(A38="","",IFERROR(VLOOKUP(A38,'Centros de Custo'!$A$2:$H$111,6,FALSE),0))</f>
        <v/>
      </c>
      <c r="D38" s="40">
        <f>IF(A38="","",SUMIFS('Lançamentos'!$K$2:$K$111,'Lançamentos'!$C$2:$C$111,A38,'Lançamentos'!$E$2:$E$111,"Despesa",'Lançamentos'!$L$2:$L$111,"&lt;&gt;Cancelado"))</f>
        <v/>
      </c>
      <c r="E38" s="40">
        <f>IF(A38="","",C38-D38)</f>
        <v/>
      </c>
      <c r="F38" s="47">
        <f>IF(A38="","",IFERROR(D38/C38,0))</f>
        <v/>
      </c>
      <c r="G38" s="46">
        <f>IF(A38="","",IF(F38&gt;1,"Acima do orçamento",IF(F38&gt;=0.8,"Atenção","Controlado")))</f>
        <v/>
      </c>
      <c r="N38" s="8" t="n"/>
      <c r="O38" s="40">
        <f>IF(N38="","",SUMIFS('Lançamentos'!$K$2:$K$111,'Lançamentos'!$F$2:$F$111,N38,'Lançamentos'!$E$2:$E$111,"Despesa",'Lançamentos'!$L$2:$L$111,"&lt;&gt;Cancelado"))</f>
        <v/>
      </c>
    </row>
    <row r="39">
      <c r="A39" s="48">
        <f>IF('Centros de Custo'!A31="","",'Centros de Custo'!A31)</f>
        <v/>
      </c>
      <c r="B39" s="49">
        <f>IF(A39="","",IFERROR(VLOOKUP(A39,'Centros de Custo'!$A$2:$H$111,2,FALSE),""))</f>
        <v/>
      </c>
      <c r="C39" s="41">
        <f>IF(A39="","",IFERROR(VLOOKUP(A39,'Centros de Custo'!$A$2:$H$111,6,FALSE),0))</f>
        <v/>
      </c>
      <c r="D39" s="41">
        <f>IF(A39="","",SUMIFS('Lançamentos'!$K$2:$K$111,'Lançamentos'!$C$2:$C$111,A39,'Lançamentos'!$E$2:$E$111,"Despesa",'Lançamentos'!$L$2:$L$111,"&lt;&gt;Cancelado"))</f>
        <v/>
      </c>
      <c r="E39" s="41">
        <f>IF(A39="","",C39-D39)</f>
        <v/>
      </c>
      <c r="F39" s="50">
        <f>IF(A39="","",IFERROR(D39/C39,0))</f>
        <v/>
      </c>
      <c r="G39" s="49">
        <f>IF(A39="","",IF(F39&gt;1,"Acima do orçamento",IF(F39&gt;=0.8,"Atenção","Controlado")))</f>
        <v/>
      </c>
      <c r="N39" s="8" t="n"/>
      <c r="O39" s="41">
        <f>IF(N39="","",SUMIFS('Lançamentos'!$K$2:$K$111,'Lançamentos'!$F$2:$F$111,N39,'Lançamentos'!$E$2:$E$111,"Despesa",'Lançamentos'!$L$2:$L$111,"&lt;&gt;Cancelado"))</f>
        <v/>
      </c>
    </row>
    <row r="40">
      <c r="A40" s="45">
        <f>IF('Centros de Custo'!A32="","",'Centros de Custo'!A32)</f>
        <v/>
      </c>
      <c r="B40" s="46">
        <f>IF(A40="","",IFERROR(VLOOKUP(A40,'Centros de Custo'!$A$2:$H$111,2,FALSE),""))</f>
        <v/>
      </c>
      <c r="C40" s="40">
        <f>IF(A40="","",IFERROR(VLOOKUP(A40,'Centros de Custo'!$A$2:$H$111,6,FALSE),0))</f>
        <v/>
      </c>
      <c r="D40" s="40">
        <f>IF(A40="","",SUMIFS('Lançamentos'!$K$2:$K$111,'Lançamentos'!$C$2:$C$111,A40,'Lançamentos'!$E$2:$E$111,"Despesa",'Lançamentos'!$L$2:$L$111,"&lt;&gt;Cancelado"))</f>
        <v/>
      </c>
      <c r="E40" s="40">
        <f>IF(A40="","",C40-D40)</f>
        <v/>
      </c>
      <c r="F40" s="47">
        <f>IF(A40="","",IFERROR(D40/C40,0))</f>
        <v/>
      </c>
      <c r="G40" s="46">
        <f>IF(A40="","",IF(F40&gt;1,"Acima do orçamento",IF(F40&gt;=0.8,"Atenção","Controlado")))</f>
        <v/>
      </c>
      <c r="N40" s="8" t="n"/>
      <c r="O40" s="40">
        <f>IF(N40="","",SUMIFS('Lançamentos'!$K$2:$K$111,'Lançamentos'!$F$2:$F$111,N40,'Lançamentos'!$E$2:$E$111,"Despesa",'Lançamentos'!$L$2:$L$111,"&lt;&gt;Cancelado"))</f>
        <v/>
      </c>
    </row>
    <row r="41">
      <c r="A41" s="48">
        <f>IF('Centros de Custo'!A33="","",'Centros de Custo'!A33)</f>
        <v/>
      </c>
      <c r="B41" s="49">
        <f>IF(A41="","",IFERROR(VLOOKUP(A41,'Centros de Custo'!$A$2:$H$111,2,FALSE),""))</f>
        <v/>
      </c>
      <c r="C41" s="41">
        <f>IF(A41="","",IFERROR(VLOOKUP(A41,'Centros de Custo'!$A$2:$H$111,6,FALSE),0))</f>
        <v/>
      </c>
      <c r="D41" s="41">
        <f>IF(A41="","",SUMIFS('Lançamentos'!$K$2:$K$111,'Lançamentos'!$C$2:$C$111,A41,'Lançamentos'!$E$2:$E$111,"Despesa",'Lançamentos'!$L$2:$L$111,"&lt;&gt;Cancelado"))</f>
        <v/>
      </c>
      <c r="E41" s="41">
        <f>IF(A41="","",C41-D41)</f>
        <v/>
      </c>
      <c r="F41" s="50">
        <f>IF(A41="","",IFERROR(D41/C41,0))</f>
        <v/>
      </c>
      <c r="G41" s="49">
        <f>IF(A41="","",IF(F41&gt;1,"Acima do orçamento",IF(F41&gt;=0.8,"Atenção","Controlado")))</f>
        <v/>
      </c>
      <c r="N41" s="8" t="n"/>
      <c r="O41" s="41">
        <f>IF(N41="","",SUMIFS('Lançamentos'!$K$2:$K$111,'Lançamentos'!$F$2:$F$111,N41,'Lançamentos'!$E$2:$E$111,"Despesa",'Lançamentos'!$L$2:$L$111,"&lt;&gt;Cancelado"))</f>
        <v/>
      </c>
    </row>
    <row r="42">
      <c r="A42" s="45">
        <f>IF('Centros de Custo'!A34="","",'Centros de Custo'!A34)</f>
        <v/>
      </c>
      <c r="B42" s="46">
        <f>IF(A42="","",IFERROR(VLOOKUP(A42,'Centros de Custo'!$A$2:$H$111,2,FALSE),""))</f>
        <v/>
      </c>
      <c r="C42" s="40">
        <f>IF(A42="","",IFERROR(VLOOKUP(A42,'Centros de Custo'!$A$2:$H$111,6,FALSE),0))</f>
        <v/>
      </c>
      <c r="D42" s="40">
        <f>IF(A42="","",SUMIFS('Lançamentos'!$K$2:$K$111,'Lançamentos'!$C$2:$C$111,A42,'Lançamentos'!$E$2:$E$111,"Despesa",'Lançamentos'!$L$2:$L$111,"&lt;&gt;Cancelado"))</f>
        <v/>
      </c>
      <c r="E42" s="40">
        <f>IF(A42="","",C42-D42)</f>
        <v/>
      </c>
      <c r="F42" s="47">
        <f>IF(A42="","",IFERROR(D42/C42,0))</f>
        <v/>
      </c>
      <c r="G42" s="46">
        <f>IF(A42="","",IF(F42&gt;1,"Acima do orçamento",IF(F42&gt;=0.8,"Atenção","Controlado")))</f>
        <v/>
      </c>
      <c r="N42" s="8" t="n"/>
      <c r="O42" s="40">
        <f>IF(N42="","",SUMIFS('Lançamentos'!$K$2:$K$111,'Lançamentos'!$F$2:$F$111,N42,'Lançamentos'!$E$2:$E$111,"Despesa",'Lançamentos'!$L$2:$L$111,"&lt;&gt;Cancelado"))</f>
        <v/>
      </c>
    </row>
    <row r="43">
      <c r="A43" s="48">
        <f>IF('Centros de Custo'!A35="","",'Centros de Custo'!A35)</f>
        <v/>
      </c>
      <c r="B43" s="49">
        <f>IF(A43="","",IFERROR(VLOOKUP(A43,'Centros de Custo'!$A$2:$H$111,2,FALSE),""))</f>
        <v/>
      </c>
      <c r="C43" s="41">
        <f>IF(A43="","",IFERROR(VLOOKUP(A43,'Centros de Custo'!$A$2:$H$111,6,FALSE),0))</f>
        <v/>
      </c>
      <c r="D43" s="41">
        <f>IF(A43="","",SUMIFS('Lançamentos'!$K$2:$K$111,'Lançamentos'!$C$2:$C$111,A43,'Lançamentos'!$E$2:$E$111,"Despesa",'Lançamentos'!$L$2:$L$111,"&lt;&gt;Cancelado"))</f>
        <v/>
      </c>
      <c r="E43" s="41">
        <f>IF(A43="","",C43-D43)</f>
        <v/>
      </c>
      <c r="F43" s="50">
        <f>IF(A43="","",IFERROR(D43/C43,0))</f>
        <v/>
      </c>
      <c r="G43" s="49">
        <f>IF(A43="","",IF(F43&gt;1,"Acima do orçamento",IF(F43&gt;=0.8,"Atenção","Controlado")))</f>
        <v/>
      </c>
      <c r="N43" s="8" t="n"/>
      <c r="O43" s="41">
        <f>IF(N43="","",SUMIFS('Lançamentos'!$K$2:$K$111,'Lançamentos'!$F$2:$F$111,N43,'Lançamentos'!$E$2:$E$111,"Despesa",'Lançamentos'!$L$2:$L$111,"&lt;&gt;Cancelado"))</f>
        <v/>
      </c>
    </row>
    <row r="44">
      <c r="A44" s="45">
        <f>IF('Centros de Custo'!A36="","",'Centros de Custo'!A36)</f>
        <v/>
      </c>
      <c r="B44" s="46">
        <f>IF(A44="","",IFERROR(VLOOKUP(A44,'Centros de Custo'!$A$2:$H$111,2,FALSE),""))</f>
        <v/>
      </c>
      <c r="C44" s="40">
        <f>IF(A44="","",IFERROR(VLOOKUP(A44,'Centros de Custo'!$A$2:$H$111,6,FALSE),0))</f>
        <v/>
      </c>
      <c r="D44" s="40">
        <f>IF(A44="","",SUMIFS('Lançamentos'!$K$2:$K$111,'Lançamentos'!$C$2:$C$111,A44,'Lançamentos'!$E$2:$E$111,"Despesa",'Lançamentos'!$L$2:$L$111,"&lt;&gt;Cancelado"))</f>
        <v/>
      </c>
      <c r="E44" s="40">
        <f>IF(A44="","",C44-D44)</f>
        <v/>
      </c>
      <c r="F44" s="47">
        <f>IF(A44="","",IFERROR(D44/C44,0))</f>
        <v/>
      </c>
      <c r="G44" s="46">
        <f>IF(A44="","",IF(F44&gt;1,"Acima do orçamento",IF(F44&gt;=0.8,"Atenção","Controlado")))</f>
        <v/>
      </c>
      <c r="N44" s="8" t="n"/>
      <c r="O44" s="40">
        <f>IF(N44="","",SUMIFS('Lançamentos'!$K$2:$K$111,'Lançamentos'!$F$2:$F$111,N44,'Lançamentos'!$E$2:$E$111,"Despesa",'Lançamentos'!$L$2:$L$111,"&lt;&gt;Cancelado"))</f>
        <v/>
      </c>
    </row>
    <row r="45">
      <c r="A45" s="48">
        <f>IF('Centros de Custo'!A37="","",'Centros de Custo'!A37)</f>
        <v/>
      </c>
      <c r="B45" s="49">
        <f>IF(A45="","",IFERROR(VLOOKUP(A45,'Centros de Custo'!$A$2:$H$111,2,FALSE),""))</f>
        <v/>
      </c>
      <c r="C45" s="41">
        <f>IF(A45="","",IFERROR(VLOOKUP(A45,'Centros de Custo'!$A$2:$H$111,6,FALSE),0))</f>
        <v/>
      </c>
      <c r="D45" s="41">
        <f>IF(A45="","",SUMIFS('Lançamentos'!$K$2:$K$111,'Lançamentos'!$C$2:$C$111,A45,'Lançamentos'!$E$2:$E$111,"Despesa",'Lançamentos'!$L$2:$L$111,"&lt;&gt;Cancelado"))</f>
        <v/>
      </c>
      <c r="E45" s="41">
        <f>IF(A45="","",C45-D45)</f>
        <v/>
      </c>
      <c r="F45" s="50">
        <f>IF(A45="","",IFERROR(D45/C45,0))</f>
        <v/>
      </c>
      <c r="G45" s="49">
        <f>IF(A45="","",IF(F45&gt;1,"Acima do orçamento",IF(F45&gt;=0.8,"Atenção","Controlado")))</f>
        <v/>
      </c>
      <c r="N45" s="8" t="n"/>
      <c r="O45" s="41">
        <f>IF(N45="","",SUMIFS('Lançamentos'!$K$2:$K$111,'Lançamentos'!$F$2:$F$111,N45,'Lançamentos'!$E$2:$E$111,"Despesa",'Lançamentos'!$L$2:$L$111,"&lt;&gt;Cancelado"))</f>
        <v/>
      </c>
    </row>
    <row r="46">
      <c r="A46" s="45">
        <f>IF('Centros de Custo'!A38="","",'Centros de Custo'!A38)</f>
        <v/>
      </c>
      <c r="B46" s="46">
        <f>IF(A46="","",IFERROR(VLOOKUP(A46,'Centros de Custo'!$A$2:$H$111,2,FALSE),""))</f>
        <v/>
      </c>
      <c r="C46" s="40">
        <f>IF(A46="","",IFERROR(VLOOKUP(A46,'Centros de Custo'!$A$2:$H$111,6,FALSE),0))</f>
        <v/>
      </c>
      <c r="D46" s="40">
        <f>IF(A46="","",SUMIFS('Lançamentos'!$K$2:$K$111,'Lançamentos'!$C$2:$C$111,A46,'Lançamentos'!$E$2:$E$111,"Despesa",'Lançamentos'!$L$2:$L$111,"&lt;&gt;Cancelado"))</f>
        <v/>
      </c>
      <c r="E46" s="40">
        <f>IF(A46="","",C46-D46)</f>
        <v/>
      </c>
      <c r="F46" s="47">
        <f>IF(A46="","",IFERROR(D46/C46,0))</f>
        <v/>
      </c>
      <c r="G46" s="46">
        <f>IF(A46="","",IF(F46&gt;1,"Acima do orçamento",IF(F46&gt;=0.8,"Atenção","Controlado")))</f>
        <v/>
      </c>
      <c r="N46" s="8" t="n"/>
      <c r="O46" s="40">
        <f>IF(N46="","",SUMIFS('Lançamentos'!$K$2:$K$111,'Lançamentos'!$F$2:$F$111,N46,'Lançamentos'!$E$2:$E$111,"Despesa",'Lançamentos'!$L$2:$L$111,"&lt;&gt;Cancelado"))</f>
        <v/>
      </c>
    </row>
    <row r="47">
      <c r="A47" s="48">
        <f>IF('Centros de Custo'!A39="","",'Centros de Custo'!A39)</f>
        <v/>
      </c>
      <c r="B47" s="49">
        <f>IF(A47="","",IFERROR(VLOOKUP(A47,'Centros de Custo'!$A$2:$H$111,2,FALSE),""))</f>
        <v/>
      </c>
      <c r="C47" s="41">
        <f>IF(A47="","",IFERROR(VLOOKUP(A47,'Centros de Custo'!$A$2:$H$111,6,FALSE),0))</f>
        <v/>
      </c>
      <c r="D47" s="41">
        <f>IF(A47="","",SUMIFS('Lançamentos'!$K$2:$K$111,'Lançamentos'!$C$2:$C$111,A47,'Lançamentos'!$E$2:$E$111,"Despesa",'Lançamentos'!$L$2:$L$111,"&lt;&gt;Cancelado"))</f>
        <v/>
      </c>
      <c r="E47" s="41">
        <f>IF(A47="","",C47-D47)</f>
        <v/>
      </c>
      <c r="F47" s="50">
        <f>IF(A47="","",IFERROR(D47/C47,0))</f>
        <v/>
      </c>
      <c r="G47" s="49">
        <f>IF(A47="","",IF(F47&gt;1,"Acima do orçamento",IF(F47&gt;=0.8,"Atenção","Controlado")))</f>
        <v/>
      </c>
      <c r="N47" s="8" t="n"/>
      <c r="O47" s="41">
        <f>IF(N47="","",SUMIFS('Lançamentos'!$K$2:$K$111,'Lançamentos'!$F$2:$F$111,N47,'Lançamentos'!$E$2:$E$111,"Despesa",'Lançamentos'!$L$2:$L$111,"&lt;&gt;Cancelado"))</f>
        <v/>
      </c>
    </row>
    <row r="48">
      <c r="A48" s="45">
        <f>IF('Centros de Custo'!A40="","",'Centros de Custo'!A40)</f>
        <v/>
      </c>
      <c r="B48" s="46">
        <f>IF(A48="","",IFERROR(VLOOKUP(A48,'Centros de Custo'!$A$2:$H$111,2,FALSE),""))</f>
        <v/>
      </c>
      <c r="C48" s="40">
        <f>IF(A48="","",IFERROR(VLOOKUP(A48,'Centros de Custo'!$A$2:$H$111,6,FALSE),0))</f>
        <v/>
      </c>
      <c r="D48" s="40">
        <f>IF(A48="","",SUMIFS('Lançamentos'!$K$2:$K$111,'Lançamentos'!$C$2:$C$111,A48,'Lançamentos'!$E$2:$E$111,"Despesa",'Lançamentos'!$L$2:$L$111,"&lt;&gt;Cancelado"))</f>
        <v/>
      </c>
      <c r="E48" s="40">
        <f>IF(A48="","",C48-D48)</f>
        <v/>
      </c>
      <c r="F48" s="47">
        <f>IF(A48="","",IFERROR(D48/C48,0))</f>
        <v/>
      </c>
      <c r="G48" s="46">
        <f>IF(A48="","",IF(F48&gt;1,"Acima do orçamento",IF(F48&gt;=0.8,"Atenção","Controlado")))</f>
        <v/>
      </c>
      <c r="N48" s="8" t="n"/>
      <c r="O48" s="40">
        <f>IF(N48="","",SUMIFS('Lançamentos'!$K$2:$K$111,'Lançamentos'!$F$2:$F$111,N48,'Lançamentos'!$E$2:$E$111,"Despesa",'Lançamentos'!$L$2:$L$111,"&lt;&gt;Cancelado"))</f>
        <v/>
      </c>
    </row>
    <row r="49">
      <c r="A49" s="48">
        <f>IF('Centros de Custo'!A41="","",'Centros de Custo'!A41)</f>
        <v/>
      </c>
      <c r="B49" s="49">
        <f>IF(A49="","",IFERROR(VLOOKUP(A49,'Centros de Custo'!$A$2:$H$111,2,FALSE),""))</f>
        <v/>
      </c>
      <c r="C49" s="41">
        <f>IF(A49="","",IFERROR(VLOOKUP(A49,'Centros de Custo'!$A$2:$H$111,6,FALSE),0))</f>
        <v/>
      </c>
      <c r="D49" s="41">
        <f>IF(A49="","",SUMIFS('Lançamentos'!$K$2:$K$111,'Lançamentos'!$C$2:$C$111,A49,'Lançamentos'!$E$2:$E$111,"Despesa",'Lançamentos'!$L$2:$L$111,"&lt;&gt;Cancelado"))</f>
        <v/>
      </c>
      <c r="E49" s="41">
        <f>IF(A49="","",C49-D49)</f>
        <v/>
      </c>
      <c r="F49" s="50">
        <f>IF(A49="","",IFERROR(D49/C49,0))</f>
        <v/>
      </c>
      <c r="G49" s="49">
        <f>IF(A49="","",IF(F49&gt;1,"Acima do orçamento",IF(F49&gt;=0.8,"Atenção","Controlado")))</f>
        <v/>
      </c>
      <c r="N49" s="8" t="n"/>
      <c r="O49" s="41">
        <f>IF(N49="","",SUMIFS('Lançamentos'!$K$2:$K$111,'Lançamentos'!$F$2:$F$111,N49,'Lançamentos'!$E$2:$E$111,"Despesa",'Lançamentos'!$L$2:$L$111,"&lt;&gt;Cancelado"))</f>
        <v/>
      </c>
    </row>
    <row r="50">
      <c r="A50" s="45">
        <f>IF('Centros de Custo'!A42="","",'Centros de Custo'!A42)</f>
        <v/>
      </c>
      <c r="B50" s="46">
        <f>IF(A50="","",IFERROR(VLOOKUP(A50,'Centros de Custo'!$A$2:$H$111,2,FALSE),""))</f>
        <v/>
      </c>
      <c r="C50" s="40">
        <f>IF(A50="","",IFERROR(VLOOKUP(A50,'Centros de Custo'!$A$2:$H$111,6,FALSE),0))</f>
        <v/>
      </c>
      <c r="D50" s="40">
        <f>IF(A50="","",SUMIFS('Lançamentos'!$K$2:$K$111,'Lançamentos'!$C$2:$C$111,A50,'Lançamentos'!$E$2:$E$111,"Despesa",'Lançamentos'!$L$2:$L$111,"&lt;&gt;Cancelado"))</f>
        <v/>
      </c>
      <c r="E50" s="40">
        <f>IF(A50="","",C50-D50)</f>
        <v/>
      </c>
      <c r="F50" s="47">
        <f>IF(A50="","",IFERROR(D50/C50,0))</f>
        <v/>
      </c>
      <c r="G50" s="46">
        <f>IF(A50="","",IF(F50&gt;1,"Acima do orçamento",IF(F50&gt;=0.8,"Atenção","Controlado")))</f>
        <v/>
      </c>
      <c r="N50" s="8" t="n"/>
      <c r="O50" s="40">
        <f>IF(N50="","",SUMIFS('Lançamentos'!$K$2:$K$111,'Lançamentos'!$F$2:$F$111,N50,'Lançamentos'!$E$2:$E$111,"Despesa",'Lançamentos'!$L$2:$L$111,"&lt;&gt;Cancelado"))</f>
        <v/>
      </c>
    </row>
    <row r="51">
      <c r="A51" s="48">
        <f>IF('Centros de Custo'!A43="","",'Centros de Custo'!A43)</f>
        <v/>
      </c>
      <c r="B51" s="49">
        <f>IF(A51="","",IFERROR(VLOOKUP(A51,'Centros de Custo'!$A$2:$H$111,2,FALSE),""))</f>
        <v/>
      </c>
      <c r="C51" s="41">
        <f>IF(A51="","",IFERROR(VLOOKUP(A51,'Centros de Custo'!$A$2:$H$111,6,FALSE),0))</f>
        <v/>
      </c>
      <c r="D51" s="41">
        <f>IF(A51="","",SUMIFS('Lançamentos'!$K$2:$K$111,'Lançamentos'!$C$2:$C$111,A51,'Lançamentos'!$E$2:$E$111,"Despesa",'Lançamentos'!$L$2:$L$111,"&lt;&gt;Cancelado"))</f>
        <v/>
      </c>
      <c r="E51" s="41">
        <f>IF(A51="","",C51-D51)</f>
        <v/>
      </c>
      <c r="F51" s="50">
        <f>IF(A51="","",IFERROR(D51/C51,0))</f>
        <v/>
      </c>
      <c r="G51" s="49">
        <f>IF(A51="","",IF(F51&gt;1,"Acima do orçamento",IF(F51&gt;=0.8,"Atenção","Controlado")))</f>
        <v/>
      </c>
      <c r="N51" s="8" t="n"/>
      <c r="O51" s="41">
        <f>IF(N51="","",SUMIFS('Lançamentos'!$K$2:$K$111,'Lançamentos'!$F$2:$F$111,N51,'Lançamentos'!$E$2:$E$111,"Despesa",'Lançamentos'!$L$2:$L$111,"&lt;&gt;Cancelado"))</f>
        <v/>
      </c>
    </row>
    <row r="52">
      <c r="A52" s="45">
        <f>IF('Centros de Custo'!A44="","",'Centros de Custo'!A44)</f>
        <v/>
      </c>
      <c r="B52" s="46">
        <f>IF(A52="","",IFERROR(VLOOKUP(A52,'Centros de Custo'!$A$2:$H$111,2,FALSE),""))</f>
        <v/>
      </c>
      <c r="C52" s="40">
        <f>IF(A52="","",IFERROR(VLOOKUP(A52,'Centros de Custo'!$A$2:$H$111,6,FALSE),0))</f>
        <v/>
      </c>
      <c r="D52" s="40">
        <f>IF(A52="","",SUMIFS('Lançamentos'!$K$2:$K$111,'Lançamentos'!$C$2:$C$111,A52,'Lançamentos'!$E$2:$E$111,"Despesa",'Lançamentos'!$L$2:$L$111,"&lt;&gt;Cancelado"))</f>
        <v/>
      </c>
      <c r="E52" s="40">
        <f>IF(A52="","",C52-D52)</f>
        <v/>
      </c>
      <c r="F52" s="47">
        <f>IF(A52="","",IFERROR(D52/C52,0))</f>
        <v/>
      </c>
      <c r="G52" s="46">
        <f>IF(A52="","",IF(F52&gt;1,"Acima do orçamento",IF(F52&gt;=0.8,"Atenção","Controlado")))</f>
        <v/>
      </c>
      <c r="N52" s="8" t="n"/>
      <c r="O52" s="40">
        <f>IF(N52="","",SUMIFS('Lançamentos'!$K$2:$K$111,'Lançamentos'!$F$2:$F$111,N52,'Lançamentos'!$E$2:$E$111,"Despesa",'Lançamentos'!$L$2:$L$111,"&lt;&gt;Cancelado"))</f>
        <v/>
      </c>
    </row>
    <row r="53">
      <c r="A53" s="48">
        <f>IF('Centros de Custo'!A45="","",'Centros de Custo'!A45)</f>
        <v/>
      </c>
      <c r="B53" s="49">
        <f>IF(A53="","",IFERROR(VLOOKUP(A53,'Centros de Custo'!$A$2:$H$111,2,FALSE),""))</f>
        <v/>
      </c>
      <c r="C53" s="41">
        <f>IF(A53="","",IFERROR(VLOOKUP(A53,'Centros de Custo'!$A$2:$H$111,6,FALSE),0))</f>
        <v/>
      </c>
      <c r="D53" s="41">
        <f>IF(A53="","",SUMIFS('Lançamentos'!$K$2:$K$111,'Lançamentos'!$C$2:$C$111,A53,'Lançamentos'!$E$2:$E$111,"Despesa",'Lançamentos'!$L$2:$L$111,"&lt;&gt;Cancelado"))</f>
        <v/>
      </c>
      <c r="E53" s="41">
        <f>IF(A53="","",C53-D53)</f>
        <v/>
      </c>
      <c r="F53" s="50">
        <f>IF(A53="","",IFERROR(D53/C53,0))</f>
        <v/>
      </c>
      <c r="G53" s="49">
        <f>IF(A53="","",IF(F53&gt;1,"Acima do orçamento",IF(F53&gt;=0.8,"Atenção","Controlado")))</f>
        <v/>
      </c>
      <c r="N53" s="8" t="n"/>
      <c r="O53" s="41">
        <f>IF(N53="","",SUMIFS('Lançamentos'!$K$2:$K$111,'Lançamentos'!$F$2:$F$111,N53,'Lançamentos'!$E$2:$E$111,"Despesa",'Lançamentos'!$L$2:$L$111,"&lt;&gt;Cancelado"))</f>
        <v/>
      </c>
    </row>
    <row r="54">
      <c r="A54" s="45">
        <f>IF('Centros de Custo'!A46="","",'Centros de Custo'!A46)</f>
        <v/>
      </c>
      <c r="B54" s="46">
        <f>IF(A54="","",IFERROR(VLOOKUP(A54,'Centros de Custo'!$A$2:$H$111,2,FALSE),""))</f>
        <v/>
      </c>
      <c r="C54" s="40">
        <f>IF(A54="","",IFERROR(VLOOKUP(A54,'Centros de Custo'!$A$2:$H$111,6,FALSE),0))</f>
        <v/>
      </c>
      <c r="D54" s="40">
        <f>IF(A54="","",SUMIFS('Lançamentos'!$K$2:$K$111,'Lançamentos'!$C$2:$C$111,A54,'Lançamentos'!$E$2:$E$111,"Despesa",'Lançamentos'!$L$2:$L$111,"&lt;&gt;Cancelado"))</f>
        <v/>
      </c>
      <c r="E54" s="40">
        <f>IF(A54="","",C54-D54)</f>
        <v/>
      </c>
      <c r="F54" s="47">
        <f>IF(A54="","",IFERROR(D54/C54,0))</f>
        <v/>
      </c>
      <c r="G54" s="46">
        <f>IF(A54="","",IF(F54&gt;1,"Acima do orçamento",IF(F54&gt;=0.8,"Atenção","Controlado")))</f>
        <v/>
      </c>
      <c r="N54" s="8" t="n"/>
      <c r="O54" s="40">
        <f>IF(N54="","",SUMIFS('Lançamentos'!$K$2:$K$111,'Lançamentos'!$F$2:$F$111,N54,'Lançamentos'!$E$2:$E$111,"Despesa",'Lançamentos'!$L$2:$L$111,"&lt;&gt;Cancelado"))</f>
        <v/>
      </c>
    </row>
    <row r="55">
      <c r="A55" s="48">
        <f>IF('Centros de Custo'!A47="","",'Centros de Custo'!A47)</f>
        <v/>
      </c>
      <c r="B55" s="49">
        <f>IF(A55="","",IFERROR(VLOOKUP(A55,'Centros de Custo'!$A$2:$H$111,2,FALSE),""))</f>
        <v/>
      </c>
      <c r="C55" s="41">
        <f>IF(A55="","",IFERROR(VLOOKUP(A55,'Centros de Custo'!$A$2:$H$111,6,FALSE),0))</f>
        <v/>
      </c>
      <c r="D55" s="41">
        <f>IF(A55="","",SUMIFS('Lançamentos'!$K$2:$K$111,'Lançamentos'!$C$2:$C$111,A55,'Lançamentos'!$E$2:$E$111,"Despesa",'Lançamentos'!$L$2:$L$111,"&lt;&gt;Cancelado"))</f>
        <v/>
      </c>
      <c r="E55" s="41">
        <f>IF(A55="","",C55-D55)</f>
        <v/>
      </c>
      <c r="F55" s="50">
        <f>IF(A55="","",IFERROR(D55/C55,0))</f>
        <v/>
      </c>
      <c r="G55" s="49">
        <f>IF(A55="","",IF(F55&gt;1,"Acima do orçamento",IF(F55&gt;=0.8,"Atenção","Controlado")))</f>
        <v/>
      </c>
      <c r="N55" s="8" t="n"/>
      <c r="O55" s="41">
        <f>IF(N55="","",SUMIFS('Lançamentos'!$K$2:$K$111,'Lançamentos'!$F$2:$F$111,N55,'Lançamentos'!$E$2:$E$111,"Despesa",'Lançamentos'!$L$2:$L$111,"&lt;&gt;Cancelado"))</f>
        <v/>
      </c>
    </row>
    <row r="56">
      <c r="A56" s="45">
        <f>IF('Centros de Custo'!A48="","",'Centros de Custo'!A48)</f>
        <v/>
      </c>
      <c r="B56" s="46">
        <f>IF(A56="","",IFERROR(VLOOKUP(A56,'Centros de Custo'!$A$2:$H$111,2,FALSE),""))</f>
        <v/>
      </c>
      <c r="C56" s="40">
        <f>IF(A56="","",IFERROR(VLOOKUP(A56,'Centros de Custo'!$A$2:$H$111,6,FALSE),0))</f>
        <v/>
      </c>
      <c r="D56" s="40">
        <f>IF(A56="","",SUMIFS('Lançamentos'!$K$2:$K$111,'Lançamentos'!$C$2:$C$111,A56,'Lançamentos'!$E$2:$E$111,"Despesa",'Lançamentos'!$L$2:$L$111,"&lt;&gt;Cancelado"))</f>
        <v/>
      </c>
      <c r="E56" s="40">
        <f>IF(A56="","",C56-D56)</f>
        <v/>
      </c>
      <c r="F56" s="47">
        <f>IF(A56="","",IFERROR(D56/C56,0))</f>
        <v/>
      </c>
      <c r="G56" s="46">
        <f>IF(A56="","",IF(F56&gt;1,"Acima do orçamento",IF(F56&gt;=0.8,"Atenção","Controlado")))</f>
        <v/>
      </c>
      <c r="N56" s="8" t="n"/>
      <c r="O56" s="40">
        <f>IF(N56="","",SUMIFS('Lançamentos'!$K$2:$K$111,'Lançamentos'!$F$2:$F$111,N56,'Lançamentos'!$E$2:$E$111,"Despesa",'Lançamentos'!$L$2:$L$111,"&lt;&gt;Cancelado"))</f>
        <v/>
      </c>
    </row>
    <row r="57">
      <c r="A57" s="48">
        <f>IF('Centros de Custo'!A49="","",'Centros de Custo'!A49)</f>
        <v/>
      </c>
      <c r="B57" s="49">
        <f>IF(A57="","",IFERROR(VLOOKUP(A57,'Centros de Custo'!$A$2:$H$111,2,FALSE),""))</f>
        <v/>
      </c>
      <c r="C57" s="41">
        <f>IF(A57="","",IFERROR(VLOOKUP(A57,'Centros de Custo'!$A$2:$H$111,6,FALSE),0))</f>
        <v/>
      </c>
      <c r="D57" s="41">
        <f>IF(A57="","",SUMIFS('Lançamentos'!$K$2:$K$111,'Lançamentos'!$C$2:$C$111,A57,'Lançamentos'!$E$2:$E$111,"Despesa",'Lançamentos'!$L$2:$L$111,"&lt;&gt;Cancelado"))</f>
        <v/>
      </c>
      <c r="E57" s="41">
        <f>IF(A57="","",C57-D57)</f>
        <v/>
      </c>
      <c r="F57" s="50">
        <f>IF(A57="","",IFERROR(D57/C57,0))</f>
        <v/>
      </c>
      <c r="G57" s="49">
        <f>IF(A57="","",IF(F57&gt;1,"Acima do orçamento",IF(F57&gt;=0.8,"Atenção","Controlado")))</f>
        <v/>
      </c>
      <c r="N57" s="8" t="n"/>
      <c r="O57" s="41">
        <f>IF(N57="","",SUMIFS('Lançamentos'!$K$2:$K$111,'Lançamentos'!$F$2:$F$111,N57,'Lançamentos'!$E$2:$E$111,"Despesa",'Lançamentos'!$L$2:$L$111,"&lt;&gt;Cancelado"))</f>
        <v/>
      </c>
    </row>
    <row r="58">
      <c r="A58" s="45">
        <f>IF('Centros de Custo'!A50="","",'Centros de Custo'!A50)</f>
        <v/>
      </c>
      <c r="B58" s="46">
        <f>IF(A58="","",IFERROR(VLOOKUP(A58,'Centros de Custo'!$A$2:$H$111,2,FALSE),""))</f>
        <v/>
      </c>
      <c r="C58" s="40">
        <f>IF(A58="","",IFERROR(VLOOKUP(A58,'Centros de Custo'!$A$2:$H$111,6,FALSE),0))</f>
        <v/>
      </c>
      <c r="D58" s="40">
        <f>IF(A58="","",SUMIFS('Lançamentos'!$K$2:$K$111,'Lançamentos'!$C$2:$C$111,A58,'Lançamentos'!$E$2:$E$111,"Despesa",'Lançamentos'!$L$2:$L$111,"&lt;&gt;Cancelado"))</f>
        <v/>
      </c>
      <c r="E58" s="40">
        <f>IF(A58="","",C58-D58)</f>
        <v/>
      </c>
      <c r="F58" s="47">
        <f>IF(A58="","",IFERROR(D58/C58,0))</f>
        <v/>
      </c>
      <c r="G58" s="46">
        <f>IF(A58="","",IF(F58&gt;1,"Acima do orçamento",IF(F58&gt;=0.8,"Atenção","Controlado")))</f>
        <v/>
      </c>
      <c r="N58" s="8" t="n"/>
      <c r="O58" s="40">
        <f>IF(N58="","",SUMIFS('Lançamentos'!$K$2:$K$111,'Lançamentos'!$F$2:$F$111,N58,'Lançamentos'!$E$2:$E$111,"Despesa",'Lançamentos'!$L$2:$L$111,"&lt;&gt;Cancelado"))</f>
        <v/>
      </c>
    </row>
    <row r="59">
      <c r="A59" s="48">
        <f>IF('Centros de Custo'!A51="","",'Centros de Custo'!A51)</f>
        <v/>
      </c>
      <c r="B59" s="49">
        <f>IF(A59="","",IFERROR(VLOOKUP(A59,'Centros de Custo'!$A$2:$H$111,2,FALSE),""))</f>
        <v/>
      </c>
      <c r="C59" s="41">
        <f>IF(A59="","",IFERROR(VLOOKUP(A59,'Centros de Custo'!$A$2:$H$111,6,FALSE),0))</f>
        <v/>
      </c>
      <c r="D59" s="41">
        <f>IF(A59="","",SUMIFS('Lançamentos'!$K$2:$K$111,'Lançamentos'!$C$2:$C$111,A59,'Lançamentos'!$E$2:$E$111,"Despesa",'Lançamentos'!$L$2:$L$111,"&lt;&gt;Cancelado"))</f>
        <v/>
      </c>
      <c r="E59" s="41">
        <f>IF(A59="","",C59-D59)</f>
        <v/>
      </c>
      <c r="F59" s="50">
        <f>IF(A59="","",IFERROR(D59/C59,0))</f>
        <v/>
      </c>
      <c r="G59" s="49">
        <f>IF(A59="","",IF(F59&gt;1,"Acima do orçamento",IF(F59&gt;=0.8,"Atenção","Controlado")))</f>
        <v/>
      </c>
      <c r="N59" s="8" t="n"/>
      <c r="O59" s="41">
        <f>IF(N59="","",SUMIFS('Lançamentos'!$K$2:$K$111,'Lançamentos'!$F$2:$F$111,N59,'Lançamentos'!$E$2:$E$111,"Despesa",'Lançamentos'!$L$2:$L$111,"&lt;&gt;Cancelado"))</f>
        <v/>
      </c>
    </row>
    <row r="60">
      <c r="A60" s="45">
        <f>IF('Centros de Custo'!A52="","",'Centros de Custo'!A52)</f>
        <v/>
      </c>
      <c r="B60" s="46">
        <f>IF(A60="","",IFERROR(VLOOKUP(A60,'Centros de Custo'!$A$2:$H$111,2,FALSE),""))</f>
        <v/>
      </c>
      <c r="C60" s="40">
        <f>IF(A60="","",IFERROR(VLOOKUP(A60,'Centros de Custo'!$A$2:$H$111,6,FALSE),0))</f>
        <v/>
      </c>
      <c r="D60" s="40">
        <f>IF(A60="","",SUMIFS('Lançamentos'!$K$2:$K$111,'Lançamentos'!$C$2:$C$111,A60,'Lançamentos'!$E$2:$E$111,"Despesa",'Lançamentos'!$L$2:$L$111,"&lt;&gt;Cancelado"))</f>
        <v/>
      </c>
      <c r="E60" s="40">
        <f>IF(A60="","",C60-D60)</f>
        <v/>
      </c>
      <c r="F60" s="47">
        <f>IF(A60="","",IFERROR(D60/C60,0))</f>
        <v/>
      </c>
      <c r="G60" s="46">
        <f>IF(A60="","",IF(F60&gt;1,"Acima do orçamento",IF(F60&gt;=0.8,"Atenção","Controlado")))</f>
        <v/>
      </c>
      <c r="N60" s="8" t="n"/>
      <c r="O60" s="40">
        <f>IF(N60="","",SUMIFS('Lançamentos'!$K$2:$K$111,'Lançamentos'!$F$2:$F$111,N60,'Lançamentos'!$E$2:$E$111,"Despesa",'Lançamentos'!$L$2:$L$111,"&lt;&gt;Cancelado"))</f>
        <v/>
      </c>
    </row>
    <row r="61">
      <c r="A61" s="48">
        <f>IF('Centros de Custo'!A53="","",'Centros de Custo'!A53)</f>
        <v/>
      </c>
      <c r="B61" s="49">
        <f>IF(A61="","",IFERROR(VLOOKUP(A61,'Centros de Custo'!$A$2:$H$111,2,FALSE),""))</f>
        <v/>
      </c>
      <c r="C61" s="41">
        <f>IF(A61="","",IFERROR(VLOOKUP(A61,'Centros de Custo'!$A$2:$H$111,6,FALSE),0))</f>
        <v/>
      </c>
      <c r="D61" s="41">
        <f>IF(A61="","",SUMIFS('Lançamentos'!$K$2:$K$111,'Lançamentos'!$C$2:$C$111,A61,'Lançamentos'!$E$2:$E$111,"Despesa",'Lançamentos'!$L$2:$L$111,"&lt;&gt;Cancelado"))</f>
        <v/>
      </c>
      <c r="E61" s="41">
        <f>IF(A61="","",C61-D61)</f>
        <v/>
      </c>
      <c r="F61" s="50">
        <f>IF(A61="","",IFERROR(D61/C61,0))</f>
        <v/>
      </c>
      <c r="G61" s="49">
        <f>IF(A61="","",IF(F61&gt;1,"Acima do orçamento",IF(F61&gt;=0.8,"Atenção","Controlado")))</f>
        <v/>
      </c>
      <c r="N61" s="8" t="n"/>
      <c r="O61" s="41">
        <f>IF(N61="","",SUMIFS('Lançamentos'!$K$2:$K$111,'Lançamentos'!$F$2:$F$111,N61,'Lançamentos'!$E$2:$E$111,"Despesa",'Lançamentos'!$L$2:$L$111,"&lt;&gt;Cancelado"))</f>
        <v/>
      </c>
    </row>
    <row r="62">
      <c r="A62" s="45">
        <f>IF('Centros de Custo'!A54="","",'Centros de Custo'!A54)</f>
        <v/>
      </c>
      <c r="B62" s="46">
        <f>IF(A62="","",IFERROR(VLOOKUP(A62,'Centros de Custo'!$A$2:$H$111,2,FALSE),""))</f>
        <v/>
      </c>
      <c r="C62" s="40">
        <f>IF(A62="","",IFERROR(VLOOKUP(A62,'Centros de Custo'!$A$2:$H$111,6,FALSE),0))</f>
        <v/>
      </c>
      <c r="D62" s="40">
        <f>IF(A62="","",SUMIFS('Lançamentos'!$K$2:$K$111,'Lançamentos'!$C$2:$C$111,A62,'Lançamentos'!$E$2:$E$111,"Despesa",'Lançamentos'!$L$2:$L$111,"&lt;&gt;Cancelado"))</f>
        <v/>
      </c>
      <c r="E62" s="40">
        <f>IF(A62="","",C62-D62)</f>
        <v/>
      </c>
      <c r="F62" s="47">
        <f>IF(A62="","",IFERROR(D62/C62,0))</f>
        <v/>
      </c>
      <c r="G62" s="46">
        <f>IF(A62="","",IF(F62&gt;1,"Acima do orçamento",IF(F62&gt;=0.8,"Atenção","Controlado")))</f>
        <v/>
      </c>
      <c r="N62" s="8" t="n"/>
      <c r="O62" s="40">
        <f>IF(N62="","",SUMIFS('Lançamentos'!$K$2:$K$111,'Lançamentos'!$F$2:$F$111,N62,'Lançamentos'!$E$2:$E$111,"Despesa",'Lançamentos'!$L$2:$L$111,"&lt;&gt;Cancelado"))</f>
        <v/>
      </c>
    </row>
    <row r="63">
      <c r="A63" s="48">
        <f>IF('Centros de Custo'!A55="","",'Centros de Custo'!A55)</f>
        <v/>
      </c>
      <c r="B63" s="49">
        <f>IF(A63="","",IFERROR(VLOOKUP(A63,'Centros de Custo'!$A$2:$H$111,2,FALSE),""))</f>
        <v/>
      </c>
      <c r="C63" s="41">
        <f>IF(A63="","",IFERROR(VLOOKUP(A63,'Centros de Custo'!$A$2:$H$111,6,FALSE),0))</f>
        <v/>
      </c>
      <c r="D63" s="41">
        <f>IF(A63="","",SUMIFS('Lançamentos'!$K$2:$K$111,'Lançamentos'!$C$2:$C$111,A63,'Lançamentos'!$E$2:$E$111,"Despesa",'Lançamentos'!$L$2:$L$111,"&lt;&gt;Cancelado"))</f>
        <v/>
      </c>
      <c r="E63" s="41">
        <f>IF(A63="","",C63-D63)</f>
        <v/>
      </c>
      <c r="F63" s="50">
        <f>IF(A63="","",IFERROR(D63/C63,0))</f>
        <v/>
      </c>
      <c r="G63" s="49">
        <f>IF(A63="","",IF(F63&gt;1,"Acima do orçamento",IF(F63&gt;=0.8,"Atenção","Controlado")))</f>
        <v/>
      </c>
      <c r="N63" s="8" t="n"/>
      <c r="O63" s="41">
        <f>IF(N63="","",SUMIFS('Lançamentos'!$K$2:$K$111,'Lançamentos'!$F$2:$F$111,N63,'Lançamentos'!$E$2:$E$111,"Despesa",'Lançamentos'!$L$2:$L$111,"&lt;&gt;Cancelado"))</f>
        <v/>
      </c>
    </row>
    <row r="64">
      <c r="A64" s="45">
        <f>IF('Centros de Custo'!A56="","",'Centros de Custo'!A56)</f>
        <v/>
      </c>
      <c r="B64" s="46">
        <f>IF(A64="","",IFERROR(VLOOKUP(A64,'Centros de Custo'!$A$2:$H$111,2,FALSE),""))</f>
        <v/>
      </c>
      <c r="C64" s="40">
        <f>IF(A64="","",IFERROR(VLOOKUP(A64,'Centros de Custo'!$A$2:$H$111,6,FALSE),0))</f>
        <v/>
      </c>
      <c r="D64" s="40">
        <f>IF(A64="","",SUMIFS('Lançamentos'!$K$2:$K$111,'Lançamentos'!$C$2:$C$111,A64,'Lançamentos'!$E$2:$E$111,"Despesa",'Lançamentos'!$L$2:$L$111,"&lt;&gt;Cancelado"))</f>
        <v/>
      </c>
      <c r="E64" s="40">
        <f>IF(A64="","",C64-D64)</f>
        <v/>
      </c>
      <c r="F64" s="47">
        <f>IF(A64="","",IFERROR(D64/C64,0))</f>
        <v/>
      </c>
      <c r="G64" s="46">
        <f>IF(A64="","",IF(F64&gt;1,"Acima do orçamento",IF(F64&gt;=0.8,"Atenção","Controlado")))</f>
        <v/>
      </c>
      <c r="N64" s="8" t="n"/>
      <c r="O64" s="40">
        <f>IF(N64="","",SUMIFS('Lançamentos'!$K$2:$K$111,'Lançamentos'!$F$2:$F$111,N64,'Lançamentos'!$E$2:$E$111,"Despesa",'Lançamentos'!$L$2:$L$111,"&lt;&gt;Cancelado"))</f>
        <v/>
      </c>
    </row>
    <row r="65">
      <c r="A65" s="48">
        <f>IF('Centros de Custo'!A57="","",'Centros de Custo'!A57)</f>
        <v/>
      </c>
      <c r="B65" s="49">
        <f>IF(A65="","",IFERROR(VLOOKUP(A65,'Centros de Custo'!$A$2:$H$111,2,FALSE),""))</f>
        <v/>
      </c>
      <c r="C65" s="41">
        <f>IF(A65="","",IFERROR(VLOOKUP(A65,'Centros de Custo'!$A$2:$H$111,6,FALSE),0))</f>
        <v/>
      </c>
      <c r="D65" s="41">
        <f>IF(A65="","",SUMIFS('Lançamentos'!$K$2:$K$111,'Lançamentos'!$C$2:$C$111,A65,'Lançamentos'!$E$2:$E$111,"Despesa",'Lançamentos'!$L$2:$L$111,"&lt;&gt;Cancelado"))</f>
        <v/>
      </c>
      <c r="E65" s="41">
        <f>IF(A65="","",C65-D65)</f>
        <v/>
      </c>
      <c r="F65" s="50">
        <f>IF(A65="","",IFERROR(D65/C65,0))</f>
        <v/>
      </c>
      <c r="G65" s="49">
        <f>IF(A65="","",IF(F65&gt;1,"Acima do orçamento",IF(F65&gt;=0.8,"Atenção","Controlado")))</f>
        <v/>
      </c>
      <c r="N65" s="8" t="n"/>
      <c r="O65" s="41">
        <f>IF(N65="","",SUMIFS('Lançamentos'!$K$2:$K$111,'Lançamentos'!$F$2:$F$111,N65,'Lançamentos'!$E$2:$E$111,"Despesa",'Lançamentos'!$L$2:$L$111,"&lt;&gt;Cancelado"))</f>
        <v/>
      </c>
    </row>
    <row r="66">
      <c r="A66" s="45">
        <f>IF('Centros de Custo'!A58="","",'Centros de Custo'!A58)</f>
        <v/>
      </c>
      <c r="B66" s="46">
        <f>IF(A66="","",IFERROR(VLOOKUP(A66,'Centros de Custo'!$A$2:$H$111,2,FALSE),""))</f>
        <v/>
      </c>
      <c r="C66" s="40">
        <f>IF(A66="","",IFERROR(VLOOKUP(A66,'Centros de Custo'!$A$2:$H$111,6,FALSE),0))</f>
        <v/>
      </c>
      <c r="D66" s="40">
        <f>IF(A66="","",SUMIFS('Lançamentos'!$K$2:$K$111,'Lançamentos'!$C$2:$C$111,A66,'Lançamentos'!$E$2:$E$111,"Despesa",'Lançamentos'!$L$2:$L$111,"&lt;&gt;Cancelado"))</f>
        <v/>
      </c>
      <c r="E66" s="40">
        <f>IF(A66="","",C66-D66)</f>
        <v/>
      </c>
      <c r="F66" s="47">
        <f>IF(A66="","",IFERROR(D66/C66,0))</f>
        <v/>
      </c>
      <c r="G66" s="46">
        <f>IF(A66="","",IF(F66&gt;1,"Acima do orçamento",IF(F66&gt;=0.8,"Atenção","Controlado")))</f>
        <v/>
      </c>
      <c r="N66" s="8" t="n"/>
      <c r="O66" s="40">
        <f>IF(N66="","",SUMIFS('Lançamentos'!$K$2:$K$111,'Lançamentos'!$F$2:$F$111,N66,'Lançamentos'!$E$2:$E$111,"Despesa",'Lançamentos'!$L$2:$L$111,"&lt;&gt;Cancelado"))</f>
        <v/>
      </c>
    </row>
    <row r="67">
      <c r="A67" s="48">
        <f>IF('Centros de Custo'!A59="","",'Centros de Custo'!A59)</f>
        <v/>
      </c>
      <c r="B67" s="49">
        <f>IF(A67="","",IFERROR(VLOOKUP(A67,'Centros de Custo'!$A$2:$H$111,2,FALSE),""))</f>
        <v/>
      </c>
      <c r="C67" s="41">
        <f>IF(A67="","",IFERROR(VLOOKUP(A67,'Centros de Custo'!$A$2:$H$111,6,FALSE),0))</f>
        <v/>
      </c>
      <c r="D67" s="41">
        <f>IF(A67="","",SUMIFS('Lançamentos'!$K$2:$K$111,'Lançamentos'!$C$2:$C$111,A67,'Lançamentos'!$E$2:$E$111,"Despesa",'Lançamentos'!$L$2:$L$111,"&lt;&gt;Cancelado"))</f>
        <v/>
      </c>
      <c r="E67" s="41">
        <f>IF(A67="","",C67-D67)</f>
        <v/>
      </c>
      <c r="F67" s="50">
        <f>IF(A67="","",IFERROR(D67/C67,0))</f>
        <v/>
      </c>
      <c r="G67" s="49">
        <f>IF(A67="","",IF(F67&gt;1,"Acima do orçamento",IF(F67&gt;=0.8,"Atenção","Controlado")))</f>
        <v/>
      </c>
      <c r="N67" s="8" t="n"/>
      <c r="O67" s="41">
        <f>IF(N67="","",SUMIFS('Lançamentos'!$K$2:$K$111,'Lançamentos'!$F$2:$F$111,N67,'Lançamentos'!$E$2:$E$111,"Despesa",'Lançamentos'!$L$2:$L$111,"&lt;&gt;Cancelado"))</f>
        <v/>
      </c>
    </row>
    <row r="68">
      <c r="A68" s="45">
        <f>IF('Centros de Custo'!A60="","",'Centros de Custo'!A60)</f>
        <v/>
      </c>
      <c r="B68" s="46">
        <f>IF(A68="","",IFERROR(VLOOKUP(A68,'Centros de Custo'!$A$2:$H$111,2,FALSE),""))</f>
        <v/>
      </c>
      <c r="C68" s="40">
        <f>IF(A68="","",IFERROR(VLOOKUP(A68,'Centros de Custo'!$A$2:$H$111,6,FALSE),0))</f>
        <v/>
      </c>
      <c r="D68" s="40">
        <f>IF(A68="","",SUMIFS('Lançamentos'!$K$2:$K$111,'Lançamentos'!$C$2:$C$111,A68,'Lançamentos'!$E$2:$E$111,"Despesa",'Lançamentos'!$L$2:$L$111,"&lt;&gt;Cancelado"))</f>
        <v/>
      </c>
      <c r="E68" s="40">
        <f>IF(A68="","",C68-D68)</f>
        <v/>
      </c>
      <c r="F68" s="47">
        <f>IF(A68="","",IFERROR(D68/C68,0))</f>
        <v/>
      </c>
      <c r="G68" s="46">
        <f>IF(A68="","",IF(F68&gt;1,"Acima do orçamento",IF(F68&gt;=0.8,"Atenção","Controlado")))</f>
        <v/>
      </c>
      <c r="N68" s="8" t="n"/>
      <c r="O68" s="40">
        <f>IF(N68="","",SUMIFS('Lançamentos'!$K$2:$K$111,'Lançamentos'!$F$2:$F$111,N68,'Lançamentos'!$E$2:$E$111,"Despesa",'Lançamentos'!$L$2:$L$111,"&lt;&gt;Cancelado"))</f>
        <v/>
      </c>
    </row>
    <row r="69">
      <c r="A69" s="48">
        <f>IF('Centros de Custo'!A61="","",'Centros de Custo'!A61)</f>
        <v/>
      </c>
      <c r="B69" s="49">
        <f>IF(A69="","",IFERROR(VLOOKUP(A69,'Centros de Custo'!$A$2:$H$111,2,FALSE),""))</f>
        <v/>
      </c>
      <c r="C69" s="41">
        <f>IF(A69="","",IFERROR(VLOOKUP(A69,'Centros de Custo'!$A$2:$H$111,6,FALSE),0))</f>
        <v/>
      </c>
      <c r="D69" s="41">
        <f>IF(A69="","",SUMIFS('Lançamentos'!$K$2:$K$111,'Lançamentos'!$C$2:$C$111,A69,'Lançamentos'!$E$2:$E$111,"Despesa",'Lançamentos'!$L$2:$L$111,"&lt;&gt;Cancelado"))</f>
        <v/>
      </c>
      <c r="E69" s="41">
        <f>IF(A69="","",C69-D69)</f>
        <v/>
      </c>
      <c r="F69" s="50">
        <f>IF(A69="","",IFERROR(D69/C69,0))</f>
        <v/>
      </c>
      <c r="G69" s="49">
        <f>IF(A69="","",IF(F69&gt;1,"Acima do orçamento",IF(F69&gt;=0.8,"Atenção","Controlado")))</f>
        <v/>
      </c>
      <c r="N69" s="8" t="n"/>
      <c r="O69" s="41">
        <f>IF(N69="","",SUMIFS('Lançamentos'!$K$2:$K$111,'Lançamentos'!$F$2:$F$111,N69,'Lançamentos'!$E$2:$E$111,"Despesa",'Lançamentos'!$L$2:$L$111,"&lt;&gt;Cancelado"))</f>
        <v/>
      </c>
    </row>
    <row r="70">
      <c r="A70" s="45">
        <f>IF('Centros de Custo'!A62="","",'Centros de Custo'!A62)</f>
        <v/>
      </c>
      <c r="B70" s="46">
        <f>IF(A70="","",IFERROR(VLOOKUP(A70,'Centros de Custo'!$A$2:$H$111,2,FALSE),""))</f>
        <v/>
      </c>
      <c r="C70" s="40">
        <f>IF(A70="","",IFERROR(VLOOKUP(A70,'Centros de Custo'!$A$2:$H$111,6,FALSE),0))</f>
        <v/>
      </c>
      <c r="D70" s="40">
        <f>IF(A70="","",SUMIFS('Lançamentos'!$K$2:$K$111,'Lançamentos'!$C$2:$C$111,A70,'Lançamentos'!$E$2:$E$111,"Despesa",'Lançamentos'!$L$2:$L$111,"&lt;&gt;Cancelado"))</f>
        <v/>
      </c>
      <c r="E70" s="40">
        <f>IF(A70="","",C70-D70)</f>
        <v/>
      </c>
      <c r="F70" s="47">
        <f>IF(A70="","",IFERROR(D70/C70,0))</f>
        <v/>
      </c>
      <c r="G70" s="46">
        <f>IF(A70="","",IF(F70&gt;1,"Acima do orçamento",IF(F70&gt;=0.8,"Atenção","Controlado")))</f>
        <v/>
      </c>
      <c r="N70" s="8" t="n"/>
      <c r="O70" s="40">
        <f>IF(N70="","",SUMIFS('Lançamentos'!$K$2:$K$111,'Lançamentos'!$F$2:$F$111,N70,'Lançamentos'!$E$2:$E$111,"Despesa",'Lançamentos'!$L$2:$L$111,"&lt;&gt;Cancelado"))</f>
        <v/>
      </c>
    </row>
    <row r="71">
      <c r="A71" s="48">
        <f>IF('Centros de Custo'!A63="","",'Centros de Custo'!A63)</f>
        <v/>
      </c>
      <c r="B71" s="49">
        <f>IF(A71="","",IFERROR(VLOOKUP(A71,'Centros de Custo'!$A$2:$H$111,2,FALSE),""))</f>
        <v/>
      </c>
      <c r="C71" s="41">
        <f>IF(A71="","",IFERROR(VLOOKUP(A71,'Centros de Custo'!$A$2:$H$111,6,FALSE),0))</f>
        <v/>
      </c>
      <c r="D71" s="41">
        <f>IF(A71="","",SUMIFS('Lançamentos'!$K$2:$K$111,'Lançamentos'!$C$2:$C$111,A71,'Lançamentos'!$E$2:$E$111,"Despesa",'Lançamentos'!$L$2:$L$111,"&lt;&gt;Cancelado"))</f>
        <v/>
      </c>
      <c r="E71" s="41">
        <f>IF(A71="","",C71-D71)</f>
        <v/>
      </c>
      <c r="F71" s="50">
        <f>IF(A71="","",IFERROR(D71/C71,0))</f>
        <v/>
      </c>
      <c r="G71" s="49">
        <f>IF(A71="","",IF(F71&gt;1,"Acima do orçamento",IF(F71&gt;=0.8,"Atenção","Controlado")))</f>
        <v/>
      </c>
      <c r="N71" s="8" t="n"/>
      <c r="O71" s="41">
        <f>IF(N71="","",SUMIFS('Lançamentos'!$K$2:$K$111,'Lançamentos'!$F$2:$F$111,N71,'Lançamentos'!$E$2:$E$111,"Despesa",'Lançamentos'!$L$2:$L$111,"&lt;&gt;Cancelado"))</f>
        <v/>
      </c>
    </row>
    <row r="72">
      <c r="A72" s="45">
        <f>IF('Centros de Custo'!A64="","",'Centros de Custo'!A64)</f>
        <v/>
      </c>
      <c r="B72" s="46">
        <f>IF(A72="","",IFERROR(VLOOKUP(A72,'Centros de Custo'!$A$2:$H$111,2,FALSE),""))</f>
        <v/>
      </c>
      <c r="C72" s="40">
        <f>IF(A72="","",IFERROR(VLOOKUP(A72,'Centros de Custo'!$A$2:$H$111,6,FALSE),0))</f>
        <v/>
      </c>
      <c r="D72" s="40">
        <f>IF(A72="","",SUMIFS('Lançamentos'!$K$2:$K$111,'Lançamentos'!$C$2:$C$111,A72,'Lançamentos'!$E$2:$E$111,"Despesa",'Lançamentos'!$L$2:$L$111,"&lt;&gt;Cancelado"))</f>
        <v/>
      </c>
      <c r="E72" s="40">
        <f>IF(A72="","",C72-D72)</f>
        <v/>
      </c>
      <c r="F72" s="47">
        <f>IF(A72="","",IFERROR(D72/C72,0))</f>
        <v/>
      </c>
      <c r="G72" s="46">
        <f>IF(A72="","",IF(F72&gt;1,"Acima do orçamento",IF(F72&gt;=0.8,"Atenção","Controlado")))</f>
        <v/>
      </c>
      <c r="N72" s="8" t="n"/>
      <c r="O72" s="40">
        <f>IF(N72="","",SUMIFS('Lançamentos'!$K$2:$K$111,'Lançamentos'!$F$2:$F$111,N72,'Lançamentos'!$E$2:$E$111,"Despesa",'Lançamentos'!$L$2:$L$111,"&lt;&gt;Cancelado"))</f>
        <v/>
      </c>
    </row>
    <row r="73">
      <c r="A73" s="48">
        <f>IF('Centros de Custo'!A65="","",'Centros de Custo'!A65)</f>
        <v/>
      </c>
      <c r="B73" s="49">
        <f>IF(A73="","",IFERROR(VLOOKUP(A73,'Centros de Custo'!$A$2:$H$111,2,FALSE),""))</f>
        <v/>
      </c>
      <c r="C73" s="41">
        <f>IF(A73="","",IFERROR(VLOOKUP(A73,'Centros de Custo'!$A$2:$H$111,6,FALSE),0))</f>
        <v/>
      </c>
      <c r="D73" s="41">
        <f>IF(A73="","",SUMIFS('Lançamentos'!$K$2:$K$111,'Lançamentos'!$C$2:$C$111,A73,'Lançamentos'!$E$2:$E$111,"Despesa",'Lançamentos'!$L$2:$L$111,"&lt;&gt;Cancelado"))</f>
        <v/>
      </c>
      <c r="E73" s="41">
        <f>IF(A73="","",C73-D73)</f>
        <v/>
      </c>
      <c r="F73" s="50">
        <f>IF(A73="","",IFERROR(D73/C73,0))</f>
        <v/>
      </c>
      <c r="G73" s="49">
        <f>IF(A73="","",IF(F73&gt;1,"Acima do orçamento",IF(F73&gt;=0.8,"Atenção","Controlado")))</f>
        <v/>
      </c>
      <c r="N73" s="8" t="n"/>
      <c r="O73" s="41">
        <f>IF(N73="","",SUMIFS('Lançamentos'!$K$2:$K$111,'Lançamentos'!$F$2:$F$111,N73,'Lançamentos'!$E$2:$E$111,"Despesa",'Lançamentos'!$L$2:$L$111,"&lt;&gt;Cancelado"))</f>
        <v/>
      </c>
    </row>
    <row r="74">
      <c r="A74" s="45">
        <f>IF('Centros de Custo'!A66="","",'Centros de Custo'!A66)</f>
        <v/>
      </c>
      <c r="B74" s="46">
        <f>IF(A74="","",IFERROR(VLOOKUP(A74,'Centros de Custo'!$A$2:$H$111,2,FALSE),""))</f>
        <v/>
      </c>
      <c r="C74" s="40">
        <f>IF(A74="","",IFERROR(VLOOKUP(A74,'Centros de Custo'!$A$2:$H$111,6,FALSE),0))</f>
        <v/>
      </c>
      <c r="D74" s="40">
        <f>IF(A74="","",SUMIFS('Lançamentos'!$K$2:$K$111,'Lançamentos'!$C$2:$C$111,A74,'Lançamentos'!$E$2:$E$111,"Despesa",'Lançamentos'!$L$2:$L$111,"&lt;&gt;Cancelado"))</f>
        <v/>
      </c>
      <c r="E74" s="40">
        <f>IF(A74="","",C74-D74)</f>
        <v/>
      </c>
      <c r="F74" s="47">
        <f>IF(A74="","",IFERROR(D74/C74,0))</f>
        <v/>
      </c>
      <c r="G74" s="46">
        <f>IF(A74="","",IF(F74&gt;1,"Acima do orçamento",IF(F74&gt;=0.8,"Atenção","Controlado")))</f>
        <v/>
      </c>
      <c r="N74" s="8" t="n"/>
      <c r="O74" s="40">
        <f>IF(N74="","",SUMIFS('Lançamentos'!$K$2:$K$111,'Lançamentos'!$F$2:$F$111,N74,'Lançamentos'!$E$2:$E$111,"Despesa",'Lançamentos'!$L$2:$L$111,"&lt;&gt;Cancelado"))</f>
        <v/>
      </c>
    </row>
    <row r="75">
      <c r="A75" s="48">
        <f>IF('Centros de Custo'!A67="","",'Centros de Custo'!A67)</f>
        <v/>
      </c>
      <c r="B75" s="49">
        <f>IF(A75="","",IFERROR(VLOOKUP(A75,'Centros de Custo'!$A$2:$H$111,2,FALSE),""))</f>
        <v/>
      </c>
      <c r="C75" s="41">
        <f>IF(A75="","",IFERROR(VLOOKUP(A75,'Centros de Custo'!$A$2:$H$111,6,FALSE),0))</f>
        <v/>
      </c>
      <c r="D75" s="41">
        <f>IF(A75="","",SUMIFS('Lançamentos'!$K$2:$K$111,'Lançamentos'!$C$2:$C$111,A75,'Lançamentos'!$E$2:$E$111,"Despesa",'Lançamentos'!$L$2:$L$111,"&lt;&gt;Cancelado"))</f>
        <v/>
      </c>
      <c r="E75" s="41">
        <f>IF(A75="","",C75-D75)</f>
        <v/>
      </c>
      <c r="F75" s="50">
        <f>IF(A75="","",IFERROR(D75/C75,0))</f>
        <v/>
      </c>
      <c r="G75" s="49">
        <f>IF(A75="","",IF(F75&gt;1,"Acima do orçamento",IF(F75&gt;=0.8,"Atenção","Controlado")))</f>
        <v/>
      </c>
      <c r="N75" s="8" t="n"/>
      <c r="O75" s="41">
        <f>IF(N75="","",SUMIFS('Lançamentos'!$K$2:$K$111,'Lançamentos'!$F$2:$F$111,N75,'Lançamentos'!$E$2:$E$111,"Despesa",'Lançamentos'!$L$2:$L$111,"&lt;&gt;Cancelado"))</f>
        <v/>
      </c>
    </row>
    <row r="76">
      <c r="A76" s="45">
        <f>IF('Centros de Custo'!A68="","",'Centros de Custo'!A68)</f>
        <v/>
      </c>
      <c r="B76" s="46">
        <f>IF(A76="","",IFERROR(VLOOKUP(A76,'Centros de Custo'!$A$2:$H$111,2,FALSE),""))</f>
        <v/>
      </c>
      <c r="C76" s="40">
        <f>IF(A76="","",IFERROR(VLOOKUP(A76,'Centros de Custo'!$A$2:$H$111,6,FALSE),0))</f>
        <v/>
      </c>
      <c r="D76" s="40">
        <f>IF(A76="","",SUMIFS('Lançamentos'!$K$2:$K$111,'Lançamentos'!$C$2:$C$111,A76,'Lançamentos'!$E$2:$E$111,"Despesa",'Lançamentos'!$L$2:$L$111,"&lt;&gt;Cancelado"))</f>
        <v/>
      </c>
      <c r="E76" s="40">
        <f>IF(A76="","",C76-D76)</f>
        <v/>
      </c>
      <c r="F76" s="47">
        <f>IF(A76="","",IFERROR(D76/C76,0))</f>
        <v/>
      </c>
      <c r="G76" s="46">
        <f>IF(A76="","",IF(F76&gt;1,"Acima do orçamento",IF(F76&gt;=0.8,"Atenção","Controlado")))</f>
        <v/>
      </c>
      <c r="N76" s="8" t="n"/>
      <c r="O76" s="40">
        <f>IF(N76="","",SUMIFS('Lançamentos'!$K$2:$K$111,'Lançamentos'!$F$2:$F$111,N76,'Lançamentos'!$E$2:$E$111,"Despesa",'Lançamentos'!$L$2:$L$111,"&lt;&gt;Cancelado"))</f>
        <v/>
      </c>
    </row>
    <row r="77">
      <c r="A77" s="48">
        <f>IF('Centros de Custo'!A69="","",'Centros de Custo'!A69)</f>
        <v/>
      </c>
      <c r="B77" s="49">
        <f>IF(A77="","",IFERROR(VLOOKUP(A77,'Centros de Custo'!$A$2:$H$111,2,FALSE),""))</f>
        <v/>
      </c>
      <c r="C77" s="41">
        <f>IF(A77="","",IFERROR(VLOOKUP(A77,'Centros de Custo'!$A$2:$H$111,6,FALSE),0))</f>
        <v/>
      </c>
      <c r="D77" s="41">
        <f>IF(A77="","",SUMIFS('Lançamentos'!$K$2:$K$111,'Lançamentos'!$C$2:$C$111,A77,'Lançamentos'!$E$2:$E$111,"Despesa",'Lançamentos'!$L$2:$L$111,"&lt;&gt;Cancelado"))</f>
        <v/>
      </c>
      <c r="E77" s="41">
        <f>IF(A77="","",C77-D77)</f>
        <v/>
      </c>
      <c r="F77" s="50">
        <f>IF(A77="","",IFERROR(D77/C77,0))</f>
        <v/>
      </c>
      <c r="G77" s="49">
        <f>IF(A77="","",IF(F77&gt;1,"Acima do orçamento",IF(F77&gt;=0.8,"Atenção","Controlado")))</f>
        <v/>
      </c>
      <c r="N77" s="8" t="n"/>
      <c r="O77" s="41">
        <f>IF(N77="","",SUMIFS('Lançamentos'!$K$2:$K$111,'Lançamentos'!$F$2:$F$111,N77,'Lançamentos'!$E$2:$E$111,"Despesa",'Lançamentos'!$L$2:$L$111,"&lt;&gt;Cancelado"))</f>
        <v/>
      </c>
    </row>
    <row r="78">
      <c r="A78" s="45">
        <f>IF('Centros de Custo'!A70="","",'Centros de Custo'!A70)</f>
        <v/>
      </c>
      <c r="B78" s="46">
        <f>IF(A78="","",IFERROR(VLOOKUP(A78,'Centros de Custo'!$A$2:$H$111,2,FALSE),""))</f>
        <v/>
      </c>
      <c r="C78" s="40">
        <f>IF(A78="","",IFERROR(VLOOKUP(A78,'Centros de Custo'!$A$2:$H$111,6,FALSE),0))</f>
        <v/>
      </c>
      <c r="D78" s="40">
        <f>IF(A78="","",SUMIFS('Lançamentos'!$K$2:$K$111,'Lançamentos'!$C$2:$C$111,A78,'Lançamentos'!$E$2:$E$111,"Despesa",'Lançamentos'!$L$2:$L$111,"&lt;&gt;Cancelado"))</f>
        <v/>
      </c>
      <c r="E78" s="40">
        <f>IF(A78="","",C78-D78)</f>
        <v/>
      </c>
      <c r="F78" s="47">
        <f>IF(A78="","",IFERROR(D78/C78,0))</f>
        <v/>
      </c>
      <c r="G78" s="46">
        <f>IF(A78="","",IF(F78&gt;1,"Acima do orçamento",IF(F78&gt;=0.8,"Atenção","Controlado")))</f>
        <v/>
      </c>
      <c r="N78" s="8" t="n"/>
      <c r="O78" s="40">
        <f>IF(N78="","",SUMIFS('Lançamentos'!$K$2:$K$111,'Lançamentos'!$F$2:$F$111,N78,'Lançamentos'!$E$2:$E$111,"Despesa",'Lançamentos'!$L$2:$L$111,"&lt;&gt;Cancelado"))</f>
        <v/>
      </c>
    </row>
    <row r="79">
      <c r="A79" s="48">
        <f>IF('Centros de Custo'!A71="","",'Centros de Custo'!A71)</f>
        <v/>
      </c>
      <c r="B79" s="49">
        <f>IF(A79="","",IFERROR(VLOOKUP(A79,'Centros de Custo'!$A$2:$H$111,2,FALSE),""))</f>
        <v/>
      </c>
      <c r="C79" s="41">
        <f>IF(A79="","",IFERROR(VLOOKUP(A79,'Centros de Custo'!$A$2:$H$111,6,FALSE),0))</f>
        <v/>
      </c>
      <c r="D79" s="41">
        <f>IF(A79="","",SUMIFS('Lançamentos'!$K$2:$K$111,'Lançamentos'!$C$2:$C$111,A79,'Lançamentos'!$E$2:$E$111,"Despesa",'Lançamentos'!$L$2:$L$111,"&lt;&gt;Cancelado"))</f>
        <v/>
      </c>
      <c r="E79" s="41">
        <f>IF(A79="","",C79-D79)</f>
        <v/>
      </c>
      <c r="F79" s="50">
        <f>IF(A79="","",IFERROR(D79/C79,0))</f>
        <v/>
      </c>
      <c r="G79" s="49">
        <f>IF(A79="","",IF(F79&gt;1,"Acima do orçamento",IF(F79&gt;=0.8,"Atenção","Controlado")))</f>
        <v/>
      </c>
      <c r="N79" s="8" t="n"/>
      <c r="O79" s="41">
        <f>IF(N79="","",SUMIFS('Lançamentos'!$K$2:$K$111,'Lançamentos'!$F$2:$F$111,N79,'Lançamentos'!$E$2:$E$111,"Despesa",'Lançamentos'!$L$2:$L$111,"&lt;&gt;Cancelado"))</f>
        <v/>
      </c>
    </row>
    <row r="80">
      <c r="A80" s="45">
        <f>IF('Centros de Custo'!A72="","",'Centros de Custo'!A72)</f>
        <v/>
      </c>
      <c r="B80" s="46">
        <f>IF(A80="","",IFERROR(VLOOKUP(A80,'Centros de Custo'!$A$2:$H$111,2,FALSE),""))</f>
        <v/>
      </c>
      <c r="C80" s="40">
        <f>IF(A80="","",IFERROR(VLOOKUP(A80,'Centros de Custo'!$A$2:$H$111,6,FALSE),0))</f>
        <v/>
      </c>
      <c r="D80" s="40">
        <f>IF(A80="","",SUMIFS('Lançamentos'!$K$2:$K$111,'Lançamentos'!$C$2:$C$111,A80,'Lançamentos'!$E$2:$E$111,"Despesa",'Lançamentos'!$L$2:$L$111,"&lt;&gt;Cancelado"))</f>
        <v/>
      </c>
      <c r="E80" s="40">
        <f>IF(A80="","",C80-D80)</f>
        <v/>
      </c>
      <c r="F80" s="47">
        <f>IF(A80="","",IFERROR(D80/C80,0))</f>
        <v/>
      </c>
      <c r="G80" s="46">
        <f>IF(A80="","",IF(F80&gt;1,"Acima do orçamento",IF(F80&gt;=0.8,"Atenção","Controlado")))</f>
        <v/>
      </c>
      <c r="N80" s="8" t="n"/>
      <c r="O80" s="40">
        <f>IF(N80="","",SUMIFS('Lançamentos'!$K$2:$K$111,'Lançamentos'!$F$2:$F$111,N80,'Lançamentos'!$E$2:$E$111,"Despesa",'Lançamentos'!$L$2:$L$111,"&lt;&gt;Cancelado"))</f>
        <v/>
      </c>
    </row>
    <row r="81">
      <c r="A81" s="48">
        <f>IF('Centros de Custo'!A73="","",'Centros de Custo'!A73)</f>
        <v/>
      </c>
      <c r="B81" s="49">
        <f>IF(A81="","",IFERROR(VLOOKUP(A81,'Centros de Custo'!$A$2:$H$111,2,FALSE),""))</f>
        <v/>
      </c>
      <c r="C81" s="41">
        <f>IF(A81="","",IFERROR(VLOOKUP(A81,'Centros de Custo'!$A$2:$H$111,6,FALSE),0))</f>
        <v/>
      </c>
      <c r="D81" s="41">
        <f>IF(A81="","",SUMIFS('Lançamentos'!$K$2:$K$111,'Lançamentos'!$C$2:$C$111,A81,'Lançamentos'!$E$2:$E$111,"Despesa",'Lançamentos'!$L$2:$L$111,"&lt;&gt;Cancelado"))</f>
        <v/>
      </c>
      <c r="E81" s="41">
        <f>IF(A81="","",C81-D81)</f>
        <v/>
      </c>
      <c r="F81" s="50">
        <f>IF(A81="","",IFERROR(D81/C81,0))</f>
        <v/>
      </c>
      <c r="G81" s="49">
        <f>IF(A81="","",IF(F81&gt;1,"Acima do orçamento",IF(F81&gt;=0.8,"Atenção","Controlado")))</f>
        <v/>
      </c>
      <c r="N81" s="8" t="n"/>
      <c r="O81" s="41">
        <f>IF(N81="","",SUMIFS('Lançamentos'!$K$2:$K$111,'Lançamentos'!$F$2:$F$111,N81,'Lançamentos'!$E$2:$E$111,"Despesa",'Lançamentos'!$L$2:$L$111,"&lt;&gt;Cancelado"))</f>
        <v/>
      </c>
    </row>
    <row r="82">
      <c r="A82" s="45">
        <f>IF('Centros de Custo'!A74="","",'Centros de Custo'!A74)</f>
        <v/>
      </c>
      <c r="B82" s="46">
        <f>IF(A82="","",IFERROR(VLOOKUP(A82,'Centros de Custo'!$A$2:$H$111,2,FALSE),""))</f>
        <v/>
      </c>
      <c r="C82" s="40">
        <f>IF(A82="","",IFERROR(VLOOKUP(A82,'Centros de Custo'!$A$2:$H$111,6,FALSE),0))</f>
        <v/>
      </c>
      <c r="D82" s="40">
        <f>IF(A82="","",SUMIFS('Lançamentos'!$K$2:$K$111,'Lançamentos'!$C$2:$C$111,A82,'Lançamentos'!$E$2:$E$111,"Despesa",'Lançamentos'!$L$2:$L$111,"&lt;&gt;Cancelado"))</f>
        <v/>
      </c>
      <c r="E82" s="40">
        <f>IF(A82="","",C82-D82)</f>
        <v/>
      </c>
      <c r="F82" s="47">
        <f>IF(A82="","",IFERROR(D82/C82,0))</f>
        <v/>
      </c>
      <c r="G82" s="46">
        <f>IF(A82="","",IF(F82&gt;1,"Acima do orçamento",IF(F82&gt;=0.8,"Atenção","Controlado")))</f>
        <v/>
      </c>
      <c r="N82" s="8" t="n"/>
      <c r="O82" s="40">
        <f>IF(N82="","",SUMIFS('Lançamentos'!$K$2:$K$111,'Lançamentos'!$F$2:$F$111,N82,'Lançamentos'!$E$2:$E$111,"Despesa",'Lançamentos'!$L$2:$L$111,"&lt;&gt;Cancelado"))</f>
        <v/>
      </c>
    </row>
    <row r="83">
      <c r="A83" s="48">
        <f>IF('Centros de Custo'!A75="","",'Centros de Custo'!A75)</f>
        <v/>
      </c>
      <c r="B83" s="49">
        <f>IF(A83="","",IFERROR(VLOOKUP(A83,'Centros de Custo'!$A$2:$H$111,2,FALSE),""))</f>
        <v/>
      </c>
      <c r="C83" s="41">
        <f>IF(A83="","",IFERROR(VLOOKUP(A83,'Centros de Custo'!$A$2:$H$111,6,FALSE),0))</f>
        <v/>
      </c>
      <c r="D83" s="41">
        <f>IF(A83="","",SUMIFS('Lançamentos'!$K$2:$K$111,'Lançamentos'!$C$2:$C$111,A83,'Lançamentos'!$E$2:$E$111,"Despesa",'Lançamentos'!$L$2:$L$111,"&lt;&gt;Cancelado"))</f>
        <v/>
      </c>
      <c r="E83" s="41">
        <f>IF(A83="","",C83-D83)</f>
        <v/>
      </c>
      <c r="F83" s="50">
        <f>IF(A83="","",IFERROR(D83/C83,0))</f>
        <v/>
      </c>
      <c r="G83" s="49">
        <f>IF(A83="","",IF(F83&gt;1,"Acima do orçamento",IF(F83&gt;=0.8,"Atenção","Controlado")))</f>
        <v/>
      </c>
      <c r="N83" s="8" t="n"/>
      <c r="O83" s="41">
        <f>IF(N83="","",SUMIFS('Lançamentos'!$K$2:$K$111,'Lançamentos'!$F$2:$F$111,N83,'Lançamentos'!$E$2:$E$111,"Despesa",'Lançamentos'!$L$2:$L$111,"&lt;&gt;Cancelado"))</f>
        <v/>
      </c>
    </row>
    <row r="84">
      <c r="A84" s="45">
        <f>IF('Centros de Custo'!A76="","",'Centros de Custo'!A76)</f>
        <v/>
      </c>
      <c r="B84" s="46">
        <f>IF(A84="","",IFERROR(VLOOKUP(A84,'Centros de Custo'!$A$2:$H$111,2,FALSE),""))</f>
        <v/>
      </c>
      <c r="C84" s="40">
        <f>IF(A84="","",IFERROR(VLOOKUP(A84,'Centros de Custo'!$A$2:$H$111,6,FALSE),0))</f>
        <v/>
      </c>
      <c r="D84" s="40">
        <f>IF(A84="","",SUMIFS('Lançamentos'!$K$2:$K$111,'Lançamentos'!$C$2:$C$111,A84,'Lançamentos'!$E$2:$E$111,"Despesa",'Lançamentos'!$L$2:$L$111,"&lt;&gt;Cancelado"))</f>
        <v/>
      </c>
      <c r="E84" s="40">
        <f>IF(A84="","",C84-D84)</f>
        <v/>
      </c>
      <c r="F84" s="47">
        <f>IF(A84="","",IFERROR(D84/C84,0))</f>
        <v/>
      </c>
      <c r="G84" s="46">
        <f>IF(A84="","",IF(F84&gt;1,"Acima do orçamento",IF(F84&gt;=0.8,"Atenção","Controlado")))</f>
        <v/>
      </c>
      <c r="N84" s="8" t="n"/>
      <c r="O84" s="40">
        <f>IF(N84="","",SUMIFS('Lançamentos'!$K$2:$K$111,'Lançamentos'!$F$2:$F$111,N84,'Lançamentos'!$E$2:$E$111,"Despesa",'Lançamentos'!$L$2:$L$111,"&lt;&gt;Cancelado"))</f>
        <v/>
      </c>
    </row>
    <row r="85">
      <c r="A85" s="48">
        <f>IF('Centros de Custo'!A77="","",'Centros de Custo'!A77)</f>
        <v/>
      </c>
      <c r="B85" s="49">
        <f>IF(A85="","",IFERROR(VLOOKUP(A85,'Centros de Custo'!$A$2:$H$111,2,FALSE),""))</f>
        <v/>
      </c>
      <c r="C85" s="41">
        <f>IF(A85="","",IFERROR(VLOOKUP(A85,'Centros de Custo'!$A$2:$H$111,6,FALSE),0))</f>
        <v/>
      </c>
      <c r="D85" s="41">
        <f>IF(A85="","",SUMIFS('Lançamentos'!$K$2:$K$111,'Lançamentos'!$C$2:$C$111,A85,'Lançamentos'!$E$2:$E$111,"Despesa",'Lançamentos'!$L$2:$L$111,"&lt;&gt;Cancelado"))</f>
        <v/>
      </c>
      <c r="E85" s="41">
        <f>IF(A85="","",C85-D85)</f>
        <v/>
      </c>
      <c r="F85" s="50">
        <f>IF(A85="","",IFERROR(D85/C85,0))</f>
        <v/>
      </c>
      <c r="G85" s="49">
        <f>IF(A85="","",IF(F85&gt;1,"Acima do orçamento",IF(F85&gt;=0.8,"Atenção","Controlado")))</f>
        <v/>
      </c>
      <c r="N85" s="8" t="n"/>
      <c r="O85" s="41">
        <f>IF(N85="","",SUMIFS('Lançamentos'!$K$2:$K$111,'Lançamentos'!$F$2:$F$111,N85,'Lançamentos'!$E$2:$E$111,"Despesa",'Lançamentos'!$L$2:$L$111,"&lt;&gt;Cancelado"))</f>
        <v/>
      </c>
    </row>
    <row r="86">
      <c r="A86" s="45">
        <f>IF('Centros de Custo'!A78="","",'Centros de Custo'!A78)</f>
        <v/>
      </c>
      <c r="B86" s="46">
        <f>IF(A86="","",IFERROR(VLOOKUP(A86,'Centros de Custo'!$A$2:$H$111,2,FALSE),""))</f>
        <v/>
      </c>
      <c r="C86" s="40">
        <f>IF(A86="","",IFERROR(VLOOKUP(A86,'Centros de Custo'!$A$2:$H$111,6,FALSE),0))</f>
        <v/>
      </c>
      <c r="D86" s="40">
        <f>IF(A86="","",SUMIFS('Lançamentos'!$K$2:$K$111,'Lançamentos'!$C$2:$C$111,A86,'Lançamentos'!$E$2:$E$111,"Despesa",'Lançamentos'!$L$2:$L$111,"&lt;&gt;Cancelado"))</f>
        <v/>
      </c>
      <c r="E86" s="40">
        <f>IF(A86="","",C86-D86)</f>
        <v/>
      </c>
      <c r="F86" s="47">
        <f>IF(A86="","",IFERROR(D86/C86,0))</f>
        <v/>
      </c>
      <c r="G86" s="46">
        <f>IF(A86="","",IF(F86&gt;1,"Acima do orçamento",IF(F86&gt;=0.8,"Atenção","Controlado")))</f>
        <v/>
      </c>
      <c r="N86" s="8" t="n"/>
      <c r="O86" s="40">
        <f>IF(N86="","",SUMIFS('Lançamentos'!$K$2:$K$111,'Lançamentos'!$F$2:$F$111,N86,'Lançamentos'!$E$2:$E$111,"Despesa",'Lançamentos'!$L$2:$L$111,"&lt;&gt;Cancelado"))</f>
        <v/>
      </c>
    </row>
    <row r="87">
      <c r="A87" s="48">
        <f>IF('Centros de Custo'!A79="","",'Centros de Custo'!A79)</f>
        <v/>
      </c>
      <c r="B87" s="49">
        <f>IF(A87="","",IFERROR(VLOOKUP(A87,'Centros de Custo'!$A$2:$H$111,2,FALSE),""))</f>
        <v/>
      </c>
      <c r="C87" s="41">
        <f>IF(A87="","",IFERROR(VLOOKUP(A87,'Centros de Custo'!$A$2:$H$111,6,FALSE),0))</f>
        <v/>
      </c>
      <c r="D87" s="41">
        <f>IF(A87="","",SUMIFS('Lançamentos'!$K$2:$K$111,'Lançamentos'!$C$2:$C$111,A87,'Lançamentos'!$E$2:$E$111,"Despesa",'Lançamentos'!$L$2:$L$111,"&lt;&gt;Cancelado"))</f>
        <v/>
      </c>
      <c r="E87" s="41">
        <f>IF(A87="","",C87-D87)</f>
        <v/>
      </c>
      <c r="F87" s="50">
        <f>IF(A87="","",IFERROR(D87/C87,0))</f>
        <v/>
      </c>
      <c r="G87" s="49">
        <f>IF(A87="","",IF(F87&gt;1,"Acima do orçamento",IF(F87&gt;=0.8,"Atenção","Controlado")))</f>
        <v/>
      </c>
      <c r="N87" s="8" t="n"/>
      <c r="O87" s="41">
        <f>IF(N87="","",SUMIFS('Lançamentos'!$K$2:$K$111,'Lançamentos'!$F$2:$F$111,N87,'Lançamentos'!$E$2:$E$111,"Despesa",'Lançamentos'!$L$2:$L$111,"&lt;&gt;Cancelado"))</f>
        <v/>
      </c>
    </row>
    <row r="88">
      <c r="A88" s="45">
        <f>IF('Centros de Custo'!A80="","",'Centros de Custo'!A80)</f>
        <v/>
      </c>
      <c r="B88" s="46">
        <f>IF(A88="","",IFERROR(VLOOKUP(A88,'Centros de Custo'!$A$2:$H$111,2,FALSE),""))</f>
        <v/>
      </c>
      <c r="C88" s="40">
        <f>IF(A88="","",IFERROR(VLOOKUP(A88,'Centros de Custo'!$A$2:$H$111,6,FALSE),0))</f>
        <v/>
      </c>
      <c r="D88" s="40">
        <f>IF(A88="","",SUMIFS('Lançamentos'!$K$2:$K$111,'Lançamentos'!$C$2:$C$111,A88,'Lançamentos'!$E$2:$E$111,"Despesa",'Lançamentos'!$L$2:$L$111,"&lt;&gt;Cancelado"))</f>
        <v/>
      </c>
      <c r="E88" s="40">
        <f>IF(A88="","",C88-D88)</f>
        <v/>
      </c>
      <c r="F88" s="47">
        <f>IF(A88="","",IFERROR(D88/C88,0))</f>
        <v/>
      </c>
      <c r="G88" s="46">
        <f>IF(A88="","",IF(F88&gt;1,"Acima do orçamento",IF(F88&gt;=0.8,"Atenção","Controlado")))</f>
        <v/>
      </c>
      <c r="N88" s="8" t="n"/>
      <c r="O88" s="40">
        <f>IF(N88="","",SUMIFS('Lançamentos'!$K$2:$K$111,'Lançamentos'!$F$2:$F$111,N88,'Lançamentos'!$E$2:$E$111,"Despesa",'Lançamentos'!$L$2:$L$111,"&lt;&gt;Cancelado"))</f>
        <v/>
      </c>
    </row>
    <row r="89">
      <c r="A89" s="48">
        <f>IF('Centros de Custo'!A81="","",'Centros de Custo'!A81)</f>
        <v/>
      </c>
      <c r="B89" s="49">
        <f>IF(A89="","",IFERROR(VLOOKUP(A89,'Centros de Custo'!$A$2:$H$111,2,FALSE),""))</f>
        <v/>
      </c>
      <c r="C89" s="41">
        <f>IF(A89="","",IFERROR(VLOOKUP(A89,'Centros de Custo'!$A$2:$H$111,6,FALSE),0))</f>
        <v/>
      </c>
      <c r="D89" s="41">
        <f>IF(A89="","",SUMIFS('Lançamentos'!$K$2:$K$111,'Lançamentos'!$C$2:$C$111,A89,'Lançamentos'!$E$2:$E$111,"Despesa",'Lançamentos'!$L$2:$L$111,"&lt;&gt;Cancelado"))</f>
        <v/>
      </c>
      <c r="E89" s="41">
        <f>IF(A89="","",C89-D89)</f>
        <v/>
      </c>
      <c r="F89" s="50">
        <f>IF(A89="","",IFERROR(D89/C89,0))</f>
        <v/>
      </c>
      <c r="G89" s="49">
        <f>IF(A89="","",IF(F89&gt;1,"Acima do orçamento",IF(F89&gt;=0.8,"Atenção","Controlado")))</f>
        <v/>
      </c>
      <c r="N89" s="8" t="n"/>
      <c r="O89" s="41">
        <f>IF(N89="","",SUMIFS('Lançamentos'!$K$2:$K$111,'Lançamentos'!$F$2:$F$111,N89,'Lançamentos'!$E$2:$E$111,"Despesa",'Lançamentos'!$L$2:$L$111,"&lt;&gt;Cancelado"))</f>
        <v/>
      </c>
    </row>
    <row r="90">
      <c r="A90" s="45">
        <f>IF('Centros de Custo'!A82="","",'Centros de Custo'!A82)</f>
        <v/>
      </c>
      <c r="B90" s="46">
        <f>IF(A90="","",IFERROR(VLOOKUP(A90,'Centros de Custo'!$A$2:$H$111,2,FALSE),""))</f>
        <v/>
      </c>
      <c r="C90" s="40">
        <f>IF(A90="","",IFERROR(VLOOKUP(A90,'Centros de Custo'!$A$2:$H$111,6,FALSE),0))</f>
        <v/>
      </c>
      <c r="D90" s="40">
        <f>IF(A90="","",SUMIFS('Lançamentos'!$K$2:$K$111,'Lançamentos'!$C$2:$C$111,A90,'Lançamentos'!$E$2:$E$111,"Despesa",'Lançamentos'!$L$2:$L$111,"&lt;&gt;Cancelado"))</f>
        <v/>
      </c>
      <c r="E90" s="40">
        <f>IF(A90="","",C90-D90)</f>
        <v/>
      </c>
      <c r="F90" s="47">
        <f>IF(A90="","",IFERROR(D90/C90,0))</f>
        <v/>
      </c>
      <c r="G90" s="46">
        <f>IF(A90="","",IF(F90&gt;1,"Acima do orçamento",IF(F90&gt;=0.8,"Atenção","Controlado")))</f>
        <v/>
      </c>
      <c r="N90" s="8" t="n"/>
      <c r="O90" s="40">
        <f>IF(N90="","",SUMIFS('Lançamentos'!$K$2:$K$111,'Lançamentos'!$F$2:$F$111,N90,'Lançamentos'!$E$2:$E$111,"Despesa",'Lançamentos'!$L$2:$L$111,"&lt;&gt;Cancelado"))</f>
        <v/>
      </c>
    </row>
    <row r="91">
      <c r="A91" s="48">
        <f>IF('Centros de Custo'!A83="","",'Centros de Custo'!A83)</f>
        <v/>
      </c>
      <c r="B91" s="49">
        <f>IF(A91="","",IFERROR(VLOOKUP(A91,'Centros de Custo'!$A$2:$H$111,2,FALSE),""))</f>
        <v/>
      </c>
      <c r="C91" s="41">
        <f>IF(A91="","",IFERROR(VLOOKUP(A91,'Centros de Custo'!$A$2:$H$111,6,FALSE),0))</f>
        <v/>
      </c>
      <c r="D91" s="41">
        <f>IF(A91="","",SUMIFS('Lançamentos'!$K$2:$K$111,'Lançamentos'!$C$2:$C$111,A91,'Lançamentos'!$E$2:$E$111,"Despesa",'Lançamentos'!$L$2:$L$111,"&lt;&gt;Cancelado"))</f>
        <v/>
      </c>
      <c r="E91" s="41">
        <f>IF(A91="","",C91-D91)</f>
        <v/>
      </c>
      <c r="F91" s="50">
        <f>IF(A91="","",IFERROR(D91/C91,0))</f>
        <v/>
      </c>
      <c r="G91" s="49">
        <f>IF(A91="","",IF(F91&gt;1,"Acima do orçamento",IF(F91&gt;=0.8,"Atenção","Controlado")))</f>
        <v/>
      </c>
      <c r="N91" s="8" t="n"/>
      <c r="O91" s="41">
        <f>IF(N91="","",SUMIFS('Lançamentos'!$K$2:$K$111,'Lançamentos'!$F$2:$F$111,N91,'Lançamentos'!$E$2:$E$111,"Despesa",'Lançamentos'!$L$2:$L$111,"&lt;&gt;Cancelado"))</f>
        <v/>
      </c>
    </row>
    <row r="92">
      <c r="A92" s="45">
        <f>IF('Centros de Custo'!A84="","",'Centros de Custo'!A84)</f>
        <v/>
      </c>
      <c r="B92" s="46">
        <f>IF(A92="","",IFERROR(VLOOKUP(A92,'Centros de Custo'!$A$2:$H$111,2,FALSE),""))</f>
        <v/>
      </c>
      <c r="C92" s="40">
        <f>IF(A92="","",IFERROR(VLOOKUP(A92,'Centros de Custo'!$A$2:$H$111,6,FALSE),0))</f>
        <v/>
      </c>
      <c r="D92" s="40">
        <f>IF(A92="","",SUMIFS('Lançamentos'!$K$2:$K$111,'Lançamentos'!$C$2:$C$111,A92,'Lançamentos'!$E$2:$E$111,"Despesa",'Lançamentos'!$L$2:$L$111,"&lt;&gt;Cancelado"))</f>
        <v/>
      </c>
      <c r="E92" s="40">
        <f>IF(A92="","",C92-D92)</f>
        <v/>
      </c>
      <c r="F92" s="47">
        <f>IF(A92="","",IFERROR(D92/C92,0))</f>
        <v/>
      </c>
      <c r="G92" s="46">
        <f>IF(A92="","",IF(F92&gt;1,"Acima do orçamento",IF(F92&gt;=0.8,"Atenção","Controlado")))</f>
        <v/>
      </c>
      <c r="N92" s="8" t="n"/>
      <c r="O92" s="40">
        <f>IF(N92="","",SUMIFS('Lançamentos'!$K$2:$K$111,'Lançamentos'!$F$2:$F$111,N92,'Lançamentos'!$E$2:$E$111,"Despesa",'Lançamentos'!$L$2:$L$111,"&lt;&gt;Cancelado"))</f>
        <v/>
      </c>
    </row>
    <row r="93">
      <c r="A93" s="48">
        <f>IF('Centros de Custo'!A85="","",'Centros de Custo'!A85)</f>
        <v/>
      </c>
      <c r="B93" s="49">
        <f>IF(A93="","",IFERROR(VLOOKUP(A93,'Centros de Custo'!$A$2:$H$111,2,FALSE),""))</f>
        <v/>
      </c>
      <c r="C93" s="41">
        <f>IF(A93="","",IFERROR(VLOOKUP(A93,'Centros de Custo'!$A$2:$H$111,6,FALSE),0))</f>
        <v/>
      </c>
      <c r="D93" s="41">
        <f>IF(A93="","",SUMIFS('Lançamentos'!$K$2:$K$111,'Lançamentos'!$C$2:$C$111,A93,'Lançamentos'!$E$2:$E$111,"Despesa",'Lançamentos'!$L$2:$L$111,"&lt;&gt;Cancelado"))</f>
        <v/>
      </c>
      <c r="E93" s="41">
        <f>IF(A93="","",C93-D93)</f>
        <v/>
      </c>
      <c r="F93" s="50">
        <f>IF(A93="","",IFERROR(D93/C93,0))</f>
        <v/>
      </c>
      <c r="G93" s="49">
        <f>IF(A93="","",IF(F93&gt;1,"Acima do orçamento",IF(F93&gt;=0.8,"Atenção","Controlado")))</f>
        <v/>
      </c>
      <c r="N93" s="8" t="n"/>
      <c r="O93" s="41">
        <f>IF(N93="","",SUMIFS('Lançamentos'!$K$2:$K$111,'Lançamentos'!$F$2:$F$111,N93,'Lançamentos'!$E$2:$E$111,"Despesa",'Lançamentos'!$L$2:$L$111,"&lt;&gt;Cancelado"))</f>
        <v/>
      </c>
    </row>
    <row r="94">
      <c r="A94" s="45">
        <f>IF('Centros de Custo'!A86="","",'Centros de Custo'!A86)</f>
        <v/>
      </c>
      <c r="B94" s="46">
        <f>IF(A94="","",IFERROR(VLOOKUP(A94,'Centros de Custo'!$A$2:$H$111,2,FALSE),""))</f>
        <v/>
      </c>
      <c r="C94" s="40">
        <f>IF(A94="","",IFERROR(VLOOKUP(A94,'Centros de Custo'!$A$2:$H$111,6,FALSE),0))</f>
        <v/>
      </c>
      <c r="D94" s="40">
        <f>IF(A94="","",SUMIFS('Lançamentos'!$K$2:$K$111,'Lançamentos'!$C$2:$C$111,A94,'Lançamentos'!$E$2:$E$111,"Despesa",'Lançamentos'!$L$2:$L$111,"&lt;&gt;Cancelado"))</f>
        <v/>
      </c>
      <c r="E94" s="40">
        <f>IF(A94="","",C94-D94)</f>
        <v/>
      </c>
      <c r="F94" s="47">
        <f>IF(A94="","",IFERROR(D94/C94,0))</f>
        <v/>
      </c>
      <c r="G94" s="46">
        <f>IF(A94="","",IF(F94&gt;1,"Acima do orçamento",IF(F94&gt;=0.8,"Atenção","Controlado")))</f>
        <v/>
      </c>
      <c r="N94" s="8" t="n"/>
      <c r="O94" s="40">
        <f>IF(N94="","",SUMIFS('Lançamentos'!$K$2:$K$111,'Lançamentos'!$F$2:$F$111,N94,'Lançamentos'!$E$2:$E$111,"Despesa",'Lançamentos'!$L$2:$L$111,"&lt;&gt;Cancelado"))</f>
        <v/>
      </c>
    </row>
    <row r="95">
      <c r="A95" s="48">
        <f>IF('Centros de Custo'!A87="","",'Centros de Custo'!A87)</f>
        <v/>
      </c>
      <c r="B95" s="49">
        <f>IF(A95="","",IFERROR(VLOOKUP(A95,'Centros de Custo'!$A$2:$H$111,2,FALSE),""))</f>
        <v/>
      </c>
      <c r="C95" s="41">
        <f>IF(A95="","",IFERROR(VLOOKUP(A95,'Centros de Custo'!$A$2:$H$111,6,FALSE),0))</f>
        <v/>
      </c>
      <c r="D95" s="41">
        <f>IF(A95="","",SUMIFS('Lançamentos'!$K$2:$K$111,'Lançamentos'!$C$2:$C$111,A95,'Lançamentos'!$E$2:$E$111,"Despesa",'Lançamentos'!$L$2:$L$111,"&lt;&gt;Cancelado"))</f>
        <v/>
      </c>
      <c r="E95" s="41">
        <f>IF(A95="","",C95-D95)</f>
        <v/>
      </c>
      <c r="F95" s="50">
        <f>IF(A95="","",IFERROR(D95/C95,0))</f>
        <v/>
      </c>
      <c r="G95" s="49">
        <f>IF(A95="","",IF(F95&gt;1,"Acima do orçamento",IF(F95&gt;=0.8,"Atenção","Controlado")))</f>
        <v/>
      </c>
      <c r="N95" s="8" t="n"/>
      <c r="O95" s="41">
        <f>IF(N95="","",SUMIFS('Lançamentos'!$K$2:$K$111,'Lançamentos'!$F$2:$F$111,N95,'Lançamentos'!$E$2:$E$111,"Despesa",'Lançamentos'!$L$2:$L$111,"&lt;&gt;Cancelado"))</f>
        <v/>
      </c>
    </row>
    <row r="96">
      <c r="A96" s="45">
        <f>IF('Centros de Custo'!A88="","",'Centros de Custo'!A88)</f>
        <v/>
      </c>
      <c r="B96" s="46">
        <f>IF(A96="","",IFERROR(VLOOKUP(A96,'Centros de Custo'!$A$2:$H$111,2,FALSE),""))</f>
        <v/>
      </c>
      <c r="C96" s="40">
        <f>IF(A96="","",IFERROR(VLOOKUP(A96,'Centros de Custo'!$A$2:$H$111,6,FALSE),0))</f>
        <v/>
      </c>
      <c r="D96" s="40">
        <f>IF(A96="","",SUMIFS('Lançamentos'!$K$2:$K$111,'Lançamentos'!$C$2:$C$111,A96,'Lançamentos'!$E$2:$E$111,"Despesa",'Lançamentos'!$L$2:$L$111,"&lt;&gt;Cancelado"))</f>
        <v/>
      </c>
      <c r="E96" s="40">
        <f>IF(A96="","",C96-D96)</f>
        <v/>
      </c>
      <c r="F96" s="47">
        <f>IF(A96="","",IFERROR(D96/C96,0))</f>
        <v/>
      </c>
      <c r="G96" s="46">
        <f>IF(A96="","",IF(F96&gt;1,"Acima do orçamento",IF(F96&gt;=0.8,"Atenção","Controlado")))</f>
        <v/>
      </c>
      <c r="N96" s="8" t="n"/>
      <c r="O96" s="40">
        <f>IF(N96="","",SUMIFS('Lançamentos'!$K$2:$K$111,'Lançamentos'!$F$2:$F$111,N96,'Lançamentos'!$E$2:$E$111,"Despesa",'Lançamentos'!$L$2:$L$111,"&lt;&gt;Cancelado"))</f>
        <v/>
      </c>
    </row>
    <row r="97">
      <c r="A97" s="48">
        <f>IF('Centros de Custo'!A89="","",'Centros de Custo'!A89)</f>
        <v/>
      </c>
      <c r="B97" s="49">
        <f>IF(A97="","",IFERROR(VLOOKUP(A97,'Centros de Custo'!$A$2:$H$111,2,FALSE),""))</f>
        <v/>
      </c>
      <c r="C97" s="41">
        <f>IF(A97="","",IFERROR(VLOOKUP(A97,'Centros de Custo'!$A$2:$H$111,6,FALSE),0))</f>
        <v/>
      </c>
      <c r="D97" s="41">
        <f>IF(A97="","",SUMIFS('Lançamentos'!$K$2:$K$111,'Lançamentos'!$C$2:$C$111,A97,'Lançamentos'!$E$2:$E$111,"Despesa",'Lançamentos'!$L$2:$L$111,"&lt;&gt;Cancelado"))</f>
        <v/>
      </c>
      <c r="E97" s="41">
        <f>IF(A97="","",C97-D97)</f>
        <v/>
      </c>
      <c r="F97" s="50">
        <f>IF(A97="","",IFERROR(D97/C97,0))</f>
        <v/>
      </c>
      <c r="G97" s="49">
        <f>IF(A97="","",IF(F97&gt;1,"Acima do orçamento",IF(F97&gt;=0.8,"Atenção","Controlado")))</f>
        <v/>
      </c>
      <c r="N97" s="8" t="n"/>
      <c r="O97" s="41">
        <f>IF(N97="","",SUMIFS('Lançamentos'!$K$2:$K$111,'Lançamentos'!$F$2:$F$111,N97,'Lançamentos'!$E$2:$E$111,"Despesa",'Lançamentos'!$L$2:$L$111,"&lt;&gt;Cancelado"))</f>
        <v/>
      </c>
    </row>
    <row r="98">
      <c r="A98" s="45">
        <f>IF('Centros de Custo'!A90="","",'Centros de Custo'!A90)</f>
        <v/>
      </c>
      <c r="B98" s="46">
        <f>IF(A98="","",IFERROR(VLOOKUP(A98,'Centros de Custo'!$A$2:$H$111,2,FALSE),""))</f>
        <v/>
      </c>
      <c r="C98" s="40">
        <f>IF(A98="","",IFERROR(VLOOKUP(A98,'Centros de Custo'!$A$2:$H$111,6,FALSE),0))</f>
        <v/>
      </c>
      <c r="D98" s="40">
        <f>IF(A98="","",SUMIFS('Lançamentos'!$K$2:$K$111,'Lançamentos'!$C$2:$C$111,A98,'Lançamentos'!$E$2:$E$111,"Despesa",'Lançamentos'!$L$2:$L$111,"&lt;&gt;Cancelado"))</f>
        <v/>
      </c>
      <c r="E98" s="40">
        <f>IF(A98="","",C98-D98)</f>
        <v/>
      </c>
      <c r="F98" s="47">
        <f>IF(A98="","",IFERROR(D98/C98,0))</f>
        <v/>
      </c>
      <c r="G98" s="46">
        <f>IF(A98="","",IF(F98&gt;1,"Acima do orçamento",IF(F98&gt;=0.8,"Atenção","Controlado")))</f>
        <v/>
      </c>
      <c r="N98" s="8" t="n"/>
      <c r="O98" s="40">
        <f>IF(N98="","",SUMIFS('Lançamentos'!$K$2:$K$111,'Lançamentos'!$F$2:$F$111,N98,'Lançamentos'!$E$2:$E$111,"Despesa",'Lançamentos'!$L$2:$L$111,"&lt;&gt;Cancelado"))</f>
        <v/>
      </c>
    </row>
    <row r="99">
      <c r="A99" s="48">
        <f>IF('Centros de Custo'!A91="","",'Centros de Custo'!A91)</f>
        <v/>
      </c>
      <c r="B99" s="49">
        <f>IF(A99="","",IFERROR(VLOOKUP(A99,'Centros de Custo'!$A$2:$H$111,2,FALSE),""))</f>
        <v/>
      </c>
      <c r="C99" s="41">
        <f>IF(A99="","",IFERROR(VLOOKUP(A99,'Centros de Custo'!$A$2:$H$111,6,FALSE),0))</f>
        <v/>
      </c>
      <c r="D99" s="41">
        <f>IF(A99="","",SUMIFS('Lançamentos'!$K$2:$K$111,'Lançamentos'!$C$2:$C$111,A99,'Lançamentos'!$E$2:$E$111,"Despesa",'Lançamentos'!$L$2:$L$111,"&lt;&gt;Cancelado"))</f>
        <v/>
      </c>
      <c r="E99" s="41">
        <f>IF(A99="","",C99-D99)</f>
        <v/>
      </c>
      <c r="F99" s="50">
        <f>IF(A99="","",IFERROR(D99/C99,0))</f>
        <v/>
      </c>
      <c r="G99" s="49">
        <f>IF(A99="","",IF(F99&gt;1,"Acima do orçamento",IF(F99&gt;=0.8,"Atenção","Controlado")))</f>
        <v/>
      </c>
      <c r="N99" s="8" t="n"/>
      <c r="O99" s="41">
        <f>IF(N99="","",SUMIFS('Lançamentos'!$K$2:$K$111,'Lançamentos'!$F$2:$F$111,N99,'Lançamentos'!$E$2:$E$111,"Despesa",'Lançamentos'!$L$2:$L$111,"&lt;&gt;Cancelado"))</f>
        <v/>
      </c>
    </row>
    <row r="100">
      <c r="A100" s="45">
        <f>IF('Centros de Custo'!A92="","",'Centros de Custo'!A92)</f>
        <v/>
      </c>
      <c r="B100" s="46">
        <f>IF(A100="","",IFERROR(VLOOKUP(A100,'Centros de Custo'!$A$2:$H$111,2,FALSE),""))</f>
        <v/>
      </c>
      <c r="C100" s="40">
        <f>IF(A100="","",IFERROR(VLOOKUP(A100,'Centros de Custo'!$A$2:$H$111,6,FALSE),0))</f>
        <v/>
      </c>
      <c r="D100" s="40">
        <f>IF(A100="","",SUMIFS('Lançamentos'!$K$2:$K$111,'Lançamentos'!$C$2:$C$111,A100,'Lançamentos'!$E$2:$E$111,"Despesa",'Lançamentos'!$L$2:$L$111,"&lt;&gt;Cancelado"))</f>
        <v/>
      </c>
      <c r="E100" s="40">
        <f>IF(A100="","",C100-D100)</f>
        <v/>
      </c>
      <c r="F100" s="47">
        <f>IF(A100="","",IFERROR(D100/C100,0))</f>
        <v/>
      </c>
      <c r="G100" s="46">
        <f>IF(A100="","",IF(F100&gt;1,"Acima do orçamento",IF(F100&gt;=0.8,"Atenção","Controlado")))</f>
        <v/>
      </c>
      <c r="N100" s="8" t="n"/>
      <c r="O100" s="40">
        <f>IF(N100="","",SUMIFS('Lançamentos'!$K$2:$K$111,'Lançamentos'!$F$2:$F$111,N100,'Lançamentos'!$E$2:$E$111,"Despesa",'Lançamentos'!$L$2:$L$111,"&lt;&gt;Cancelado"))</f>
        <v/>
      </c>
    </row>
    <row r="101">
      <c r="A101" s="48">
        <f>IF('Centros de Custo'!A93="","",'Centros de Custo'!A93)</f>
        <v/>
      </c>
      <c r="B101" s="49">
        <f>IF(A101="","",IFERROR(VLOOKUP(A101,'Centros de Custo'!$A$2:$H$111,2,FALSE),""))</f>
        <v/>
      </c>
      <c r="C101" s="41">
        <f>IF(A101="","",IFERROR(VLOOKUP(A101,'Centros de Custo'!$A$2:$H$111,6,FALSE),0))</f>
        <v/>
      </c>
      <c r="D101" s="41">
        <f>IF(A101="","",SUMIFS('Lançamentos'!$K$2:$K$111,'Lançamentos'!$C$2:$C$111,A101,'Lançamentos'!$E$2:$E$111,"Despesa",'Lançamentos'!$L$2:$L$111,"&lt;&gt;Cancelado"))</f>
        <v/>
      </c>
      <c r="E101" s="41">
        <f>IF(A101="","",C101-D101)</f>
        <v/>
      </c>
      <c r="F101" s="50">
        <f>IF(A101="","",IFERROR(D101/C101,0))</f>
        <v/>
      </c>
      <c r="G101" s="49">
        <f>IF(A101="","",IF(F101&gt;1,"Acima do orçamento",IF(F101&gt;=0.8,"Atenção","Controlado")))</f>
        <v/>
      </c>
      <c r="N101" s="8" t="n"/>
      <c r="O101" s="41">
        <f>IF(N101="","",SUMIFS('Lançamentos'!$K$2:$K$111,'Lançamentos'!$F$2:$F$111,N101,'Lançamentos'!$E$2:$E$111,"Despesa",'Lançamentos'!$L$2:$L$111,"&lt;&gt;Cancelado"))</f>
        <v/>
      </c>
    </row>
    <row r="102">
      <c r="A102" s="45">
        <f>IF('Centros de Custo'!A94="","",'Centros de Custo'!A94)</f>
        <v/>
      </c>
      <c r="B102" s="46">
        <f>IF(A102="","",IFERROR(VLOOKUP(A102,'Centros de Custo'!$A$2:$H$111,2,FALSE),""))</f>
        <v/>
      </c>
      <c r="C102" s="40">
        <f>IF(A102="","",IFERROR(VLOOKUP(A102,'Centros de Custo'!$A$2:$H$111,6,FALSE),0))</f>
        <v/>
      </c>
      <c r="D102" s="40">
        <f>IF(A102="","",SUMIFS('Lançamentos'!$K$2:$K$111,'Lançamentos'!$C$2:$C$111,A102,'Lançamentos'!$E$2:$E$111,"Despesa",'Lançamentos'!$L$2:$L$111,"&lt;&gt;Cancelado"))</f>
        <v/>
      </c>
      <c r="E102" s="40">
        <f>IF(A102="","",C102-D102)</f>
        <v/>
      </c>
      <c r="F102" s="47">
        <f>IF(A102="","",IFERROR(D102/C102,0))</f>
        <v/>
      </c>
      <c r="G102" s="46">
        <f>IF(A102="","",IF(F102&gt;1,"Acima do orçamento",IF(F102&gt;=0.8,"Atenção","Controlado")))</f>
        <v/>
      </c>
    </row>
    <row r="103">
      <c r="A103" s="48">
        <f>IF('Centros de Custo'!A95="","",'Centros de Custo'!A95)</f>
        <v/>
      </c>
      <c r="B103" s="49">
        <f>IF(A103="","",IFERROR(VLOOKUP(A103,'Centros de Custo'!$A$2:$H$111,2,FALSE),""))</f>
        <v/>
      </c>
      <c r="C103" s="41">
        <f>IF(A103="","",IFERROR(VLOOKUP(A103,'Centros de Custo'!$A$2:$H$111,6,FALSE),0))</f>
        <v/>
      </c>
      <c r="D103" s="41">
        <f>IF(A103="","",SUMIFS('Lançamentos'!$K$2:$K$111,'Lançamentos'!$C$2:$C$111,A103,'Lançamentos'!$E$2:$E$111,"Despesa",'Lançamentos'!$L$2:$L$111,"&lt;&gt;Cancelado"))</f>
        <v/>
      </c>
      <c r="E103" s="41">
        <f>IF(A103="","",C103-D103)</f>
        <v/>
      </c>
      <c r="F103" s="50">
        <f>IF(A103="","",IFERROR(D103/C103,0))</f>
        <v/>
      </c>
      <c r="G103" s="49">
        <f>IF(A103="","",IF(F103&gt;1,"Acima do orçamento",IF(F103&gt;=0.8,"Atenção","Controlado")))</f>
        <v/>
      </c>
    </row>
    <row r="104">
      <c r="A104" s="45">
        <f>IF('Centros de Custo'!A96="","",'Centros de Custo'!A96)</f>
        <v/>
      </c>
      <c r="B104" s="46">
        <f>IF(A104="","",IFERROR(VLOOKUP(A104,'Centros de Custo'!$A$2:$H$111,2,FALSE),""))</f>
        <v/>
      </c>
      <c r="C104" s="40">
        <f>IF(A104="","",IFERROR(VLOOKUP(A104,'Centros de Custo'!$A$2:$H$111,6,FALSE),0))</f>
        <v/>
      </c>
      <c r="D104" s="40">
        <f>IF(A104="","",SUMIFS('Lançamentos'!$K$2:$K$111,'Lançamentos'!$C$2:$C$111,A104,'Lançamentos'!$E$2:$E$111,"Despesa",'Lançamentos'!$L$2:$L$111,"&lt;&gt;Cancelado"))</f>
        <v/>
      </c>
      <c r="E104" s="40">
        <f>IF(A104="","",C104-D104)</f>
        <v/>
      </c>
      <c r="F104" s="47">
        <f>IF(A104="","",IFERROR(D104/C104,0))</f>
        <v/>
      </c>
      <c r="G104" s="46">
        <f>IF(A104="","",IF(F104&gt;1,"Acima do orçamento",IF(F104&gt;=0.8,"Atenção","Controlado")))</f>
        <v/>
      </c>
    </row>
    <row r="105">
      <c r="A105" s="48">
        <f>IF('Centros de Custo'!A97="","",'Centros de Custo'!A97)</f>
        <v/>
      </c>
      <c r="B105" s="49">
        <f>IF(A105="","",IFERROR(VLOOKUP(A105,'Centros de Custo'!$A$2:$H$111,2,FALSE),""))</f>
        <v/>
      </c>
      <c r="C105" s="41">
        <f>IF(A105="","",IFERROR(VLOOKUP(A105,'Centros de Custo'!$A$2:$H$111,6,FALSE),0))</f>
        <v/>
      </c>
      <c r="D105" s="41">
        <f>IF(A105="","",SUMIFS('Lançamentos'!$K$2:$K$111,'Lançamentos'!$C$2:$C$111,A105,'Lançamentos'!$E$2:$E$111,"Despesa",'Lançamentos'!$L$2:$L$111,"&lt;&gt;Cancelado"))</f>
        <v/>
      </c>
      <c r="E105" s="41">
        <f>IF(A105="","",C105-D105)</f>
        <v/>
      </c>
      <c r="F105" s="50">
        <f>IF(A105="","",IFERROR(D105/C105,0))</f>
        <v/>
      </c>
      <c r="G105" s="49">
        <f>IF(A105="","",IF(F105&gt;1,"Acima do orçamento",IF(F105&gt;=0.8,"Atenção","Controlado")))</f>
        <v/>
      </c>
    </row>
    <row r="106">
      <c r="A106" s="45">
        <f>IF('Centros de Custo'!A98="","",'Centros de Custo'!A98)</f>
        <v/>
      </c>
      <c r="B106" s="46">
        <f>IF(A106="","",IFERROR(VLOOKUP(A106,'Centros de Custo'!$A$2:$H$111,2,FALSE),""))</f>
        <v/>
      </c>
      <c r="C106" s="40">
        <f>IF(A106="","",IFERROR(VLOOKUP(A106,'Centros de Custo'!$A$2:$H$111,6,FALSE),0))</f>
        <v/>
      </c>
      <c r="D106" s="40">
        <f>IF(A106="","",SUMIFS('Lançamentos'!$K$2:$K$111,'Lançamentos'!$C$2:$C$111,A106,'Lançamentos'!$E$2:$E$111,"Despesa",'Lançamentos'!$L$2:$L$111,"&lt;&gt;Cancelado"))</f>
        <v/>
      </c>
      <c r="E106" s="40">
        <f>IF(A106="","",C106-D106)</f>
        <v/>
      </c>
      <c r="F106" s="47">
        <f>IF(A106="","",IFERROR(D106/C106,0))</f>
        <v/>
      </c>
      <c r="G106" s="46">
        <f>IF(A106="","",IF(F106&gt;1,"Acima do orçamento",IF(F106&gt;=0.8,"Atenção","Controlado")))</f>
        <v/>
      </c>
    </row>
    <row r="107">
      <c r="A107" s="48">
        <f>IF('Centros de Custo'!A99="","",'Centros de Custo'!A99)</f>
        <v/>
      </c>
      <c r="B107" s="49">
        <f>IF(A107="","",IFERROR(VLOOKUP(A107,'Centros de Custo'!$A$2:$H$111,2,FALSE),""))</f>
        <v/>
      </c>
      <c r="C107" s="41">
        <f>IF(A107="","",IFERROR(VLOOKUP(A107,'Centros de Custo'!$A$2:$H$111,6,FALSE),0))</f>
        <v/>
      </c>
      <c r="D107" s="41">
        <f>IF(A107="","",SUMIFS('Lançamentos'!$K$2:$K$111,'Lançamentos'!$C$2:$C$111,A107,'Lançamentos'!$E$2:$E$111,"Despesa",'Lançamentos'!$L$2:$L$111,"&lt;&gt;Cancelado"))</f>
        <v/>
      </c>
      <c r="E107" s="41">
        <f>IF(A107="","",C107-D107)</f>
        <v/>
      </c>
      <c r="F107" s="50">
        <f>IF(A107="","",IFERROR(D107/C107,0))</f>
        <v/>
      </c>
      <c r="G107" s="49">
        <f>IF(A107="","",IF(F107&gt;1,"Acima do orçamento",IF(F107&gt;=0.8,"Atenção","Controlado")))</f>
        <v/>
      </c>
    </row>
    <row r="108">
      <c r="A108" s="45">
        <f>IF('Centros de Custo'!A100="","",'Centros de Custo'!A100)</f>
        <v/>
      </c>
      <c r="B108" s="46">
        <f>IF(A108="","",IFERROR(VLOOKUP(A108,'Centros de Custo'!$A$2:$H$111,2,FALSE),""))</f>
        <v/>
      </c>
      <c r="C108" s="40">
        <f>IF(A108="","",IFERROR(VLOOKUP(A108,'Centros de Custo'!$A$2:$H$111,6,FALSE),0))</f>
        <v/>
      </c>
      <c r="D108" s="40">
        <f>IF(A108="","",SUMIFS('Lançamentos'!$K$2:$K$111,'Lançamentos'!$C$2:$C$111,A108,'Lançamentos'!$E$2:$E$111,"Despesa",'Lançamentos'!$L$2:$L$111,"&lt;&gt;Cancelado"))</f>
        <v/>
      </c>
      <c r="E108" s="40">
        <f>IF(A108="","",C108-D108)</f>
        <v/>
      </c>
      <c r="F108" s="47">
        <f>IF(A108="","",IFERROR(D108/C108,0))</f>
        <v/>
      </c>
      <c r="G108" s="46">
        <f>IF(A108="","",IF(F108&gt;1,"Acima do orçamento",IF(F108&gt;=0.8,"Atenção","Controlado")))</f>
        <v/>
      </c>
    </row>
    <row r="109">
      <c r="A109" s="48">
        <f>IF('Centros de Custo'!A101="","",'Centros de Custo'!A101)</f>
        <v/>
      </c>
      <c r="B109" s="49">
        <f>IF(A109="","",IFERROR(VLOOKUP(A109,'Centros de Custo'!$A$2:$H$111,2,FALSE),""))</f>
        <v/>
      </c>
      <c r="C109" s="41">
        <f>IF(A109="","",IFERROR(VLOOKUP(A109,'Centros de Custo'!$A$2:$H$111,6,FALSE),0))</f>
        <v/>
      </c>
      <c r="D109" s="41">
        <f>IF(A109="","",SUMIFS('Lançamentos'!$K$2:$K$111,'Lançamentos'!$C$2:$C$111,A109,'Lançamentos'!$E$2:$E$111,"Despesa",'Lançamentos'!$L$2:$L$111,"&lt;&gt;Cancelado"))</f>
        <v/>
      </c>
      <c r="E109" s="41">
        <f>IF(A109="","",C109-D109)</f>
        <v/>
      </c>
      <c r="F109" s="50">
        <f>IF(A109="","",IFERROR(D109/C109,0))</f>
        <v/>
      </c>
      <c r="G109" s="49">
        <f>IF(A109="","",IF(F109&gt;1,"Acima do orçamento",IF(F109&gt;=0.8,"Atenção","Controlado")))</f>
        <v/>
      </c>
    </row>
    <row r="110">
      <c r="A110" s="45">
        <f>IF('Centros de Custo'!A102="","",'Centros de Custo'!A102)</f>
        <v/>
      </c>
      <c r="B110" s="46">
        <f>IF(A110="","",IFERROR(VLOOKUP(A110,'Centros de Custo'!$A$2:$H$111,2,FALSE),""))</f>
        <v/>
      </c>
      <c r="C110" s="40">
        <f>IF(A110="","",IFERROR(VLOOKUP(A110,'Centros de Custo'!$A$2:$H$111,6,FALSE),0))</f>
        <v/>
      </c>
      <c r="D110" s="40">
        <f>IF(A110="","",SUMIFS('Lançamentos'!$K$2:$K$111,'Lançamentos'!$C$2:$C$111,A110,'Lançamentos'!$E$2:$E$111,"Despesa",'Lançamentos'!$L$2:$L$111,"&lt;&gt;Cancelado"))</f>
        <v/>
      </c>
      <c r="E110" s="40">
        <f>IF(A110="","",C110-D110)</f>
        <v/>
      </c>
      <c r="F110" s="47">
        <f>IF(A110="","",IFERROR(D110/C110,0))</f>
        <v/>
      </c>
      <c r="G110" s="46">
        <f>IF(A110="","",IF(F110&gt;1,"Acima do orçamento",IF(F110&gt;=0.8,"Atenção","Controlado")))</f>
        <v/>
      </c>
    </row>
    <row r="111">
      <c r="A111" s="48">
        <f>IF('Centros de Custo'!A103="","",'Centros de Custo'!A103)</f>
        <v/>
      </c>
      <c r="B111" s="49">
        <f>IF(A111="","",IFERROR(VLOOKUP(A111,'Centros de Custo'!$A$2:$H$111,2,FALSE),""))</f>
        <v/>
      </c>
      <c r="C111" s="41">
        <f>IF(A111="","",IFERROR(VLOOKUP(A111,'Centros de Custo'!$A$2:$H$111,6,FALSE),0))</f>
        <v/>
      </c>
      <c r="D111" s="41">
        <f>IF(A111="","",SUMIFS('Lançamentos'!$K$2:$K$111,'Lançamentos'!$C$2:$C$111,A111,'Lançamentos'!$E$2:$E$111,"Despesa",'Lançamentos'!$L$2:$L$111,"&lt;&gt;Cancelado"))</f>
        <v/>
      </c>
      <c r="E111" s="41">
        <f>IF(A111="","",C111-D111)</f>
        <v/>
      </c>
      <c r="F111" s="50">
        <f>IF(A111="","",IFERROR(D111/C111,0))</f>
        <v/>
      </c>
      <c r="G111" s="49">
        <f>IF(A111="","",IF(F111&gt;1,"Acima do orçamento",IF(F111&gt;=0.8,"Atenção","Controlado")))</f>
        <v/>
      </c>
    </row>
    <row r="112">
      <c r="A112" s="45">
        <f>IF('Centros de Custo'!A104="","",'Centros de Custo'!A104)</f>
        <v/>
      </c>
      <c r="B112" s="46">
        <f>IF(A112="","",IFERROR(VLOOKUP(A112,'Centros de Custo'!$A$2:$H$111,2,FALSE),""))</f>
        <v/>
      </c>
      <c r="C112" s="40">
        <f>IF(A112="","",IFERROR(VLOOKUP(A112,'Centros de Custo'!$A$2:$H$111,6,FALSE),0))</f>
        <v/>
      </c>
      <c r="D112" s="40">
        <f>IF(A112="","",SUMIFS('Lançamentos'!$K$2:$K$111,'Lançamentos'!$C$2:$C$111,A112,'Lançamentos'!$E$2:$E$111,"Despesa",'Lançamentos'!$L$2:$L$111,"&lt;&gt;Cancelado"))</f>
        <v/>
      </c>
      <c r="E112" s="40">
        <f>IF(A112="","",C112-D112)</f>
        <v/>
      </c>
      <c r="F112" s="47">
        <f>IF(A112="","",IFERROR(D112/C112,0))</f>
        <v/>
      </c>
      <c r="G112" s="46">
        <f>IF(A112="","",IF(F112&gt;1,"Acima do orçamento",IF(F112&gt;=0.8,"Atenção","Controlado")))</f>
        <v/>
      </c>
    </row>
    <row r="113">
      <c r="A113" s="48">
        <f>IF('Centros de Custo'!A105="","",'Centros de Custo'!A105)</f>
        <v/>
      </c>
      <c r="B113" s="49">
        <f>IF(A113="","",IFERROR(VLOOKUP(A113,'Centros de Custo'!$A$2:$H$111,2,FALSE),""))</f>
        <v/>
      </c>
      <c r="C113" s="41">
        <f>IF(A113="","",IFERROR(VLOOKUP(A113,'Centros de Custo'!$A$2:$H$111,6,FALSE),0))</f>
        <v/>
      </c>
      <c r="D113" s="41">
        <f>IF(A113="","",SUMIFS('Lançamentos'!$K$2:$K$111,'Lançamentos'!$C$2:$C$111,A113,'Lançamentos'!$E$2:$E$111,"Despesa",'Lançamentos'!$L$2:$L$111,"&lt;&gt;Cancelado"))</f>
        <v/>
      </c>
      <c r="E113" s="41">
        <f>IF(A113="","",C113-D113)</f>
        <v/>
      </c>
      <c r="F113" s="50">
        <f>IF(A113="","",IFERROR(D113/C113,0))</f>
        <v/>
      </c>
      <c r="G113" s="49">
        <f>IF(A113="","",IF(F113&gt;1,"Acima do orçamento",IF(F113&gt;=0.8,"Atenção","Controlado")))</f>
        <v/>
      </c>
    </row>
    <row r="114">
      <c r="A114" s="45">
        <f>IF('Centros de Custo'!A106="","",'Centros de Custo'!A106)</f>
        <v/>
      </c>
      <c r="B114" s="46">
        <f>IF(A114="","",IFERROR(VLOOKUP(A114,'Centros de Custo'!$A$2:$H$111,2,FALSE),""))</f>
        <v/>
      </c>
      <c r="C114" s="40">
        <f>IF(A114="","",IFERROR(VLOOKUP(A114,'Centros de Custo'!$A$2:$H$111,6,FALSE),0))</f>
        <v/>
      </c>
      <c r="D114" s="40">
        <f>IF(A114="","",SUMIFS('Lançamentos'!$K$2:$K$111,'Lançamentos'!$C$2:$C$111,A114,'Lançamentos'!$E$2:$E$111,"Despesa",'Lançamentos'!$L$2:$L$111,"&lt;&gt;Cancelado"))</f>
        <v/>
      </c>
      <c r="E114" s="40">
        <f>IF(A114="","",C114-D114)</f>
        <v/>
      </c>
      <c r="F114" s="47">
        <f>IF(A114="","",IFERROR(D114/C114,0))</f>
        <v/>
      </c>
      <c r="G114" s="46">
        <f>IF(A114="","",IF(F114&gt;1,"Acima do orçamento",IF(F114&gt;=0.8,"Atenção","Controlado")))</f>
        <v/>
      </c>
    </row>
    <row r="115">
      <c r="A115" s="48">
        <f>IF('Centros de Custo'!A107="","",'Centros de Custo'!A107)</f>
        <v/>
      </c>
      <c r="B115" s="49">
        <f>IF(A115="","",IFERROR(VLOOKUP(A115,'Centros de Custo'!$A$2:$H$111,2,FALSE),""))</f>
        <v/>
      </c>
      <c r="C115" s="41">
        <f>IF(A115="","",IFERROR(VLOOKUP(A115,'Centros de Custo'!$A$2:$H$111,6,FALSE),0))</f>
        <v/>
      </c>
      <c r="D115" s="41">
        <f>IF(A115="","",SUMIFS('Lançamentos'!$K$2:$K$111,'Lançamentos'!$C$2:$C$111,A115,'Lançamentos'!$E$2:$E$111,"Despesa",'Lançamentos'!$L$2:$L$111,"&lt;&gt;Cancelado"))</f>
        <v/>
      </c>
      <c r="E115" s="41">
        <f>IF(A115="","",C115-D115)</f>
        <v/>
      </c>
      <c r="F115" s="50">
        <f>IF(A115="","",IFERROR(D115/C115,0))</f>
        <v/>
      </c>
      <c r="G115" s="49">
        <f>IF(A115="","",IF(F115&gt;1,"Acima do orçamento",IF(F115&gt;=0.8,"Atenção","Controlado")))</f>
        <v/>
      </c>
    </row>
    <row r="116">
      <c r="A116" s="45">
        <f>IF('Centros de Custo'!A108="","",'Centros de Custo'!A108)</f>
        <v/>
      </c>
      <c r="B116" s="46">
        <f>IF(A116="","",IFERROR(VLOOKUP(A116,'Centros de Custo'!$A$2:$H$111,2,FALSE),""))</f>
        <v/>
      </c>
      <c r="C116" s="40">
        <f>IF(A116="","",IFERROR(VLOOKUP(A116,'Centros de Custo'!$A$2:$H$111,6,FALSE),0))</f>
        <v/>
      </c>
      <c r="D116" s="40">
        <f>IF(A116="","",SUMIFS('Lançamentos'!$K$2:$K$111,'Lançamentos'!$C$2:$C$111,A116,'Lançamentos'!$E$2:$E$111,"Despesa",'Lançamentos'!$L$2:$L$111,"&lt;&gt;Cancelado"))</f>
        <v/>
      </c>
      <c r="E116" s="40">
        <f>IF(A116="","",C116-D116)</f>
        <v/>
      </c>
      <c r="F116" s="47">
        <f>IF(A116="","",IFERROR(D116/C116,0))</f>
        <v/>
      </c>
      <c r="G116" s="46">
        <f>IF(A116="","",IF(F116&gt;1,"Acima do orçamento",IF(F116&gt;=0.8,"Atenção","Controlado")))</f>
        <v/>
      </c>
    </row>
    <row r="117">
      <c r="A117" s="48">
        <f>IF('Centros de Custo'!A109="","",'Centros de Custo'!A109)</f>
        <v/>
      </c>
      <c r="B117" s="49">
        <f>IF(A117="","",IFERROR(VLOOKUP(A117,'Centros de Custo'!$A$2:$H$111,2,FALSE),""))</f>
        <v/>
      </c>
      <c r="C117" s="41">
        <f>IF(A117="","",IFERROR(VLOOKUP(A117,'Centros de Custo'!$A$2:$H$111,6,FALSE),0))</f>
        <v/>
      </c>
      <c r="D117" s="41">
        <f>IF(A117="","",SUMIFS('Lançamentos'!$K$2:$K$111,'Lançamentos'!$C$2:$C$111,A117,'Lançamentos'!$E$2:$E$111,"Despesa",'Lançamentos'!$L$2:$L$111,"&lt;&gt;Cancelado"))</f>
        <v/>
      </c>
      <c r="E117" s="41">
        <f>IF(A117="","",C117-D117)</f>
        <v/>
      </c>
      <c r="F117" s="50">
        <f>IF(A117="","",IFERROR(D117/C117,0))</f>
        <v/>
      </c>
      <c r="G117" s="49">
        <f>IF(A117="","",IF(F117&gt;1,"Acima do orçamento",IF(F117&gt;=0.8,"Atenção","Controlado")))</f>
        <v/>
      </c>
    </row>
    <row r="118">
      <c r="A118" s="45">
        <f>IF('Centros de Custo'!A110="","",'Centros de Custo'!A110)</f>
        <v/>
      </c>
      <c r="B118" s="46">
        <f>IF(A118="","",IFERROR(VLOOKUP(A118,'Centros de Custo'!$A$2:$H$111,2,FALSE),""))</f>
        <v/>
      </c>
      <c r="C118" s="40">
        <f>IF(A118="","",IFERROR(VLOOKUP(A118,'Centros de Custo'!$A$2:$H$111,6,FALSE),0))</f>
        <v/>
      </c>
      <c r="D118" s="40">
        <f>IF(A118="","",SUMIFS('Lançamentos'!$K$2:$K$111,'Lançamentos'!$C$2:$C$111,A118,'Lançamentos'!$E$2:$E$111,"Despesa",'Lançamentos'!$L$2:$L$111,"&lt;&gt;Cancelado"))</f>
        <v/>
      </c>
      <c r="E118" s="40">
        <f>IF(A118="","",C118-D118)</f>
        <v/>
      </c>
      <c r="F118" s="47">
        <f>IF(A118="","",IFERROR(D118/C118,0))</f>
        <v/>
      </c>
      <c r="G118" s="46">
        <f>IF(A118="","",IF(F118&gt;1,"Acima do orçamento",IF(F118&gt;=0.8,"Atenção","Controlado")))</f>
        <v/>
      </c>
    </row>
    <row r="119">
      <c r="A119" s="48">
        <f>IF('Centros de Custo'!A111="","",'Centros de Custo'!A111)</f>
        <v/>
      </c>
      <c r="B119" s="49">
        <f>IF(A119="","",IFERROR(VLOOKUP(A119,'Centros de Custo'!$A$2:$H$111,2,FALSE),""))</f>
        <v/>
      </c>
      <c r="C119" s="41">
        <f>IF(A119="","",IFERROR(VLOOKUP(A119,'Centros de Custo'!$A$2:$H$111,6,FALSE),0))</f>
        <v/>
      </c>
      <c r="D119" s="41">
        <f>IF(A119="","",SUMIFS('Lançamentos'!$K$2:$K$111,'Lançamentos'!$C$2:$C$111,A119,'Lançamentos'!$E$2:$E$111,"Despesa",'Lançamentos'!$L$2:$L$111,"&lt;&gt;Cancelado"))</f>
        <v/>
      </c>
      <c r="E119" s="41">
        <f>IF(A119="","",C119-D119)</f>
        <v/>
      </c>
      <c r="F119" s="50">
        <f>IF(A119="","",IFERROR(D119/C119,0))</f>
        <v/>
      </c>
      <c r="G119" s="49">
        <f>IF(A119="","",IF(F119&gt;1,"Acima do orçamento",IF(F119&gt;=0.8,"Atenção","Controlado")))</f>
        <v/>
      </c>
    </row>
  </sheetData>
  <autoFilter ref="A11:G119"/>
  <mergeCells count="1">
    <mergeCell ref="A1:G1"/>
  </mergeCells>
  <conditionalFormatting sqref="F12:F119">
    <cfRule type="expression" priority="1" dxfId="1">
      <formula>AND($F12&gt;1,$F12&lt;&gt;"")</formula>
    </cfRule>
  </conditionalFormatting>
  <conditionalFormatting sqref="G12:G119">
    <cfRule type="expression" priority="2" dxfId="1">
      <formula>$G12="Acima do orçamento"</formula>
    </cfRule>
    <cfRule type="expression" priority="3" dxfId="2">
      <formula>$G12="Atenção"</formula>
    </cfRule>
    <cfRule type="expression" priority="4" dxfId="0">
      <formula>$G12="Controlado"</formula>
    </cfRule>
  </conditionalFormatting>
  <conditionalFormatting sqref="B5">
    <cfRule type="expression" priority="5" dxfId="0">
      <formula>$B5&gt;0</formula>
    </cfRule>
  </conditionalFormatting>
  <conditionalFormatting sqref="B8">
    <cfRule type="expression" priority="6" dxfId="1">
      <formula>$B8&gt;1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2026-09-07T09:42:49Z</dcterms:created>
  <dcterms:modified xmlns:dcterms="http://purl.org/dc/terms/" xmlns:xsi="http://www.w3.org/2001/XMLSchema-instance" xsi:type="dcterms:W3CDTF">2026-09-07T09:42:49Z</dcterms:modified>
</cp:coreProperties>
</file>