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 de Insumos" sheetId="1" state="visible" r:id="rId1"/>
    <sheet xmlns:r="http://schemas.openxmlformats.org/officeDocument/2006/relationships" name="Compras" sheetId="2" state="visible" r:id="rId2"/>
    <sheet xmlns:r="http://schemas.openxmlformats.org/officeDocument/2006/relationships" name="Apuração CMV" sheetId="3" state="visible" r:id="rId3"/>
    <sheet xmlns:r="http://schemas.openxmlformats.org/officeDocument/2006/relationships" name="Dashboard e Instruções" sheetId="4" state="visible" r:id="rId4"/>
  </sheets>
  <definedNames>
    <definedName name="_xlnm._FilterDatabase" localSheetId="0" hidden="1">'Cadastro de Insumos'!$A$1:$K$101</definedName>
    <definedName name="_xlnm.Print_Area" localSheetId="0">'Cadastro de Insumos'!$A$1:$K$13</definedName>
    <definedName name="_xlnm._FilterDatabase" localSheetId="1" hidden="1">'Compras'!$A$1:$M$101</definedName>
    <definedName name="_xlnm.Print_Area" localSheetId="1">'Compras'!$A$1:$M$13</definedName>
    <definedName name="_xlnm._FilterDatabase" localSheetId="2" hidden="1">'Apuração CMV'!$A$1:$M$101</definedName>
    <definedName name="_xlnm.Print_Area" localSheetId="2">'Apuração CMV'!$A$1:$M$11</definedName>
    <definedName name="_xlnm.Print_Area" localSheetId="3">'Dashboard e Instruções'!$A$1:$M$37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.##0,00"/>
    <numFmt numFmtId="165" formatCode="&quot;R$&quot; #.##0,00"/>
    <numFmt numFmtId="166" formatCode="dd/mm/yyyy"/>
    <numFmt numFmtId="167" formatCode="0.0%"/>
    <numFmt numFmtId="168" formatCode="0.00&quot;%&quot;"/>
  </numFmts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left" vertical="center" wrapText="1"/>
    </xf>
    <xf numFmtId="167" fontId="2" fillId="3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2" fillId="5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left" vertical="center" wrapText="1"/>
    </xf>
    <xf numFmtId="167" fontId="2" fillId="3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 shrinkToFit="1"/>
    </xf>
    <xf numFmtId="3" fontId="2" fillId="3" borderId="1" applyAlignment="1" pivotButton="0" quotePrefix="0" xfId="0">
      <alignment horizontal="left" vertical="center"/>
    </xf>
    <xf numFmtId="168" fontId="2" fillId="4" borderId="1" applyAlignment="1" pivotButton="0" quotePrefix="0" xfId="0">
      <alignment horizontal="center" vertical="center"/>
    </xf>
    <xf numFmtId="3" fontId="2" fillId="5" borderId="1" applyAlignment="1" pivotButton="0" quotePrefix="0" xfId="0">
      <alignment horizontal="left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0" fontId="2" fillId="5" borderId="1" applyAlignment="1" pivotButton="0" quotePrefix="0" xfId="0">
      <alignment horizontal="left" vertical="center" wrapText="1"/>
    </xf>
    <xf numFmtId="10" fontId="2" fillId="3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mensal: CMV % x Meta</a:t>
            </a:r>
          </a:p>
        </rich>
      </tx>
    </title>
    <plotArea>
      <lineChart>
        <grouping val="standard"/>
        <ser>
          <idx val="0"/>
          <order val="0"/>
          <tx>
            <strRef>
              <f>'Apuração CMV'!I1</f>
            </strRef>
          </tx>
          <spPr>
            <a:ln xmlns:a="http://schemas.openxmlformats.org/drawingml/2006/main" w="26000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'Apuração CMV'!$A$2:$A$101</f>
            </numRef>
          </cat>
          <val>
            <numRef>
              <f>'Apuração CMV'!$I$2:$I$101</f>
            </numRef>
          </val>
        </ser>
        <ser>
          <idx val="1"/>
          <order val="1"/>
          <tx>
            <strRef>
              <f>'Apuração CMV'!J1</f>
            </strRef>
          </tx>
          <spPr>
            <a:ln xmlns:a="http://schemas.openxmlformats.org/drawingml/2006/main" w="26000">
              <a:solidFill>
                <a:srgbClr val="22C55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'Apuração CMV'!$A$2:$A$101</f>
            </numRef>
          </cat>
          <val>
            <numRef>
              <f>'Apuração CMV'!$J$2:$J$101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 de competência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Percentual</a:t>
                </a:r>
              </a:p>
            </rich>
          </tx>
        </title>
        <numFmt formatCode="0.0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 Líquida versus CMV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'Apuração CMV'!G1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'Apuração CMV'!$A$2:$A$101</f>
            </numRef>
          </cat>
          <val>
            <numRef>
              <f>'Apuração CMV'!$G$2:$G$101</f>
            </numRef>
          </val>
        </ser>
        <ser>
          <idx val="1"/>
          <order val="1"/>
          <tx>
            <strRef>
              <f>'Apuração CMV'!H1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'Apuração CMV'!$A$2:$A$101</f>
            </numRef>
          </cat>
          <val>
            <numRef>
              <f>'Apuração CMV'!$H$2:$H$101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 de competência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18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16" customWidth="1" min="3" max="3"/>
    <col width="18" customWidth="1" min="4" max="4"/>
    <col width="17" customWidth="1" min="5" max="5"/>
    <col width="27" customWidth="1" min="6" max="6"/>
    <col width="28" customWidth="1" min="7" max="7"/>
    <col width="22" customWidth="1" min="8" max="8"/>
    <col width="19" customWidth="1" min="9" max="9"/>
    <col width="24" customWidth="1" min="10" max="10"/>
    <col width="20" customWidth="1" min="11" max="11"/>
  </cols>
  <sheetData>
    <row r="1" ht="32" customHeight="1">
      <c r="A1" s="44" t="inlineStr">
        <is>
          <t>Código do Insumo</t>
        </is>
      </c>
      <c r="B1" s="44" t="inlineStr">
        <is>
          <t>Insumo</t>
        </is>
      </c>
      <c r="C1" s="44" t="inlineStr">
        <is>
          <t>Categoria</t>
        </is>
      </c>
      <c r="D1" s="44" t="inlineStr">
        <is>
          <t>Unidade de Medida</t>
        </is>
      </c>
      <c r="E1" s="44" t="inlineStr">
        <is>
          <t>Estoque Mínimo</t>
        </is>
      </c>
      <c r="F1" s="44" t="inlineStr">
        <is>
          <t>Custo Unitário de Referência</t>
        </is>
      </c>
      <c r="G1" s="44" t="inlineStr">
        <is>
          <t>Fornecedor</t>
        </is>
      </c>
      <c r="H1" s="44" t="inlineStr">
        <is>
          <t>Cidade do Fornecedor</t>
        </is>
      </c>
      <c r="I1" s="44" t="inlineStr">
        <is>
          <t>NF-e de Referência</t>
        </is>
      </c>
      <c r="J1" s="44" t="inlineStr">
        <is>
          <t>Data da Última Atualização</t>
        </is>
      </c>
      <c r="K1" s="44" t="inlineStr">
        <is>
          <t>Situação do Estoque</t>
        </is>
      </c>
    </row>
    <row r="2">
      <c r="A2" s="2" t="inlineStr">
        <is>
          <t>FIL-001</t>
        </is>
      </c>
      <c r="B2" s="3" t="inlineStr">
        <is>
          <t>Filé de Frango</t>
        </is>
      </c>
      <c r="C2" s="3" t="inlineStr">
        <is>
          <t>Carnes</t>
        </is>
      </c>
      <c r="D2" s="3" t="inlineStr">
        <is>
          <t>kg</t>
        </is>
      </c>
      <c r="E2" s="28" t="n">
        <v>20</v>
      </c>
      <c r="F2" s="29" t="n">
        <v>18</v>
      </c>
      <c r="G2" s="3" t="inlineStr">
        <is>
          <t>Distribuidora Paulista</t>
        </is>
      </c>
      <c r="H2" s="3" t="inlineStr">
        <is>
          <t>São Paulo</t>
        </is>
      </c>
      <c r="I2" s="3" t="inlineStr">
        <is>
          <t>000.045.120</t>
        </is>
      </c>
      <c r="J2" s="30" t="n">
        <v>46027</v>
      </c>
      <c r="K2" s="7">
        <f>IF(E2="","",IF(E2&lt;=0,"Revisar cadastro","Ativo"))</f>
        <v/>
      </c>
    </row>
    <row r="3">
      <c r="A3" s="2" t="inlineStr">
        <is>
          <t>CAR-001</t>
        </is>
      </c>
      <c r="B3" s="3" t="inlineStr">
        <is>
          <t>Contrafilé Bovino</t>
        </is>
      </c>
      <c r="C3" s="3" t="inlineStr">
        <is>
          <t>Carnes</t>
        </is>
      </c>
      <c r="D3" s="3" t="inlineStr">
        <is>
          <t>kg</t>
        </is>
      </c>
      <c r="E3" s="28" t="n">
        <v>15</v>
      </c>
      <c r="F3" s="29" t="n">
        <v>42</v>
      </c>
      <c r="G3" s="3" t="inlineStr">
        <is>
          <t>Frigorífico Mineiro</t>
        </is>
      </c>
      <c r="H3" s="3" t="inlineStr">
        <is>
          <t>Belo Horizonte</t>
        </is>
      </c>
      <c r="I3" s="3" t="inlineStr">
        <is>
          <t>000.031.845</t>
        </is>
      </c>
      <c r="J3" s="30" t="n">
        <v>46040</v>
      </c>
      <c r="K3" s="8">
        <f>IF(E3="","",IF(E3&lt;=0,"Revisar cadastro","Ativo"))</f>
        <v/>
      </c>
    </row>
    <row r="4">
      <c r="A4" s="2" t="inlineStr">
        <is>
          <t>ARR-001</t>
        </is>
      </c>
      <c r="B4" s="3" t="inlineStr">
        <is>
          <t>Arroz Tipo 1</t>
        </is>
      </c>
      <c r="C4" s="3" t="inlineStr">
        <is>
          <t>Mercearia</t>
        </is>
      </c>
      <c r="D4" s="3" t="inlineStr">
        <is>
          <t>kg</t>
        </is>
      </c>
      <c r="E4" s="28" t="n">
        <v>50</v>
      </c>
      <c r="F4" s="29" t="n">
        <v>5.2</v>
      </c>
      <c r="G4" s="3" t="inlineStr">
        <is>
          <t>Atacadão do Sul</t>
        </is>
      </c>
      <c r="H4" s="3" t="inlineStr">
        <is>
          <t>Curitiba</t>
        </is>
      </c>
      <c r="I4" s="3" t="inlineStr">
        <is>
          <t>000.067.904</t>
        </is>
      </c>
      <c r="J4" s="30" t="n">
        <v>46055</v>
      </c>
      <c r="K4" s="7">
        <f>IF(E4="","",IF(E4&lt;=0,"Revisar cadastro","Ativo"))</f>
        <v/>
      </c>
    </row>
    <row r="5">
      <c r="A5" s="2" t="inlineStr">
        <is>
          <t>FRI-001</t>
        </is>
      </c>
      <c r="B5" s="3" t="inlineStr">
        <is>
          <t>Batata Congelada</t>
        </is>
      </c>
      <c r="C5" s="3" t="inlineStr">
        <is>
          <t>Mercearia</t>
        </is>
      </c>
      <c r="D5" s="3" t="inlineStr">
        <is>
          <t>kg</t>
        </is>
      </c>
      <c r="E5" s="28" t="n">
        <v>30</v>
      </c>
      <c r="F5" s="29" t="n">
        <v>8.5</v>
      </c>
      <c r="G5" s="3" t="inlineStr">
        <is>
          <t>Alimentos Gaúchos</t>
        </is>
      </c>
      <c r="H5" s="3" t="inlineStr">
        <is>
          <t>Porto Alegre</t>
        </is>
      </c>
      <c r="I5" s="3" t="inlineStr">
        <is>
          <t>000.088.211</t>
        </is>
      </c>
      <c r="J5" s="30" t="n">
        <v>46091</v>
      </c>
      <c r="K5" s="8">
        <f>IF(E5="","",IF(E5&lt;=0,"Revisar cadastro","Ativo"))</f>
        <v/>
      </c>
    </row>
    <row r="6">
      <c r="A6" s="2" t="inlineStr">
        <is>
          <t>OLE-001</t>
        </is>
      </c>
      <c r="B6" s="3" t="inlineStr">
        <is>
          <t>Óleo de Soja</t>
        </is>
      </c>
      <c r="C6" s="3" t="inlineStr">
        <is>
          <t>Óleos</t>
        </is>
      </c>
      <c r="D6" s="3" t="inlineStr">
        <is>
          <t>L</t>
        </is>
      </c>
      <c r="E6" s="28" t="n">
        <v>24</v>
      </c>
      <c r="F6" s="29" t="n">
        <v>8</v>
      </c>
      <c r="G6" s="3" t="inlineStr">
        <is>
          <t>Distribuidora Nordeste</t>
        </is>
      </c>
      <c r="H6" s="3" t="inlineStr">
        <is>
          <t>Recife</t>
        </is>
      </c>
      <c r="I6" s="3" t="inlineStr">
        <is>
          <t>000.041.330</t>
        </is>
      </c>
      <c r="J6" s="30" t="n">
        <v>46120</v>
      </c>
      <c r="K6" s="7">
        <f>IF(E6="","",IF(E6&lt;=0,"Revisar cadastro","Ativo"))</f>
        <v/>
      </c>
    </row>
    <row r="7">
      <c r="A7" s="2" t="inlineStr">
        <is>
          <t>QUE-001</t>
        </is>
      </c>
      <c r="B7" s="3" t="inlineStr">
        <is>
          <t>Muçarela</t>
        </is>
      </c>
      <c r="C7" s="3" t="inlineStr">
        <is>
          <t>Laticínios</t>
        </is>
      </c>
      <c r="D7" s="3" t="inlineStr">
        <is>
          <t>kg</t>
        </is>
      </c>
      <c r="E7" s="28" t="n">
        <v>18</v>
      </c>
      <c r="F7" s="29" t="n">
        <v>32</v>
      </c>
      <c r="G7" s="3" t="inlineStr">
        <is>
          <t>Laticínios Serra Azul</t>
        </is>
      </c>
      <c r="H7" s="3" t="inlineStr">
        <is>
          <t>Belo Horizonte</t>
        </is>
      </c>
      <c r="I7" s="3" t="inlineStr">
        <is>
          <t>000.052.401</t>
        </is>
      </c>
      <c r="J7" s="30" t="n">
        <v>46137</v>
      </c>
      <c r="K7" s="8">
        <f>IF(E7="","",IF(E7&lt;=0,"Revisar cadastro","Ativo"))</f>
        <v/>
      </c>
    </row>
    <row r="8">
      <c r="A8" s="2" t="inlineStr">
        <is>
          <t>TOM-001</t>
        </is>
      </c>
      <c r="B8" s="3" t="inlineStr">
        <is>
          <t>Tomate Italiano</t>
        </is>
      </c>
      <c r="C8" s="3" t="inlineStr">
        <is>
          <t>Hortifruti</t>
        </is>
      </c>
      <c r="D8" s="3" t="inlineStr">
        <is>
          <t>kg</t>
        </is>
      </c>
      <c r="E8" s="28" t="n">
        <v>25</v>
      </c>
      <c r="F8" s="29" t="n">
        <v>7</v>
      </c>
      <c r="G8" s="3" t="inlineStr">
        <is>
          <t>Hortifruti Salvador</t>
        </is>
      </c>
      <c r="H8" s="3" t="inlineStr">
        <is>
          <t>Salvador</t>
        </is>
      </c>
      <c r="I8" s="3" t="inlineStr">
        <is>
          <t>000.019.776</t>
        </is>
      </c>
      <c r="J8" s="30" t="n">
        <v>46156</v>
      </c>
      <c r="K8" s="7">
        <f>IF(E8="","",IF(E8&lt;=0,"Revisar cadastro","Ativo"))</f>
        <v/>
      </c>
    </row>
    <row r="9">
      <c r="A9" s="2" t="inlineStr">
        <is>
          <t>ALF-001</t>
        </is>
      </c>
      <c r="B9" s="3" t="inlineStr">
        <is>
          <t>Alface Americana</t>
        </is>
      </c>
      <c r="C9" s="3" t="inlineStr">
        <is>
          <t>Hortifruti</t>
        </is>
      </c>
      <c r="D9" s="3" t="inlineStr">
        <is>
          <t>un</t>
        </is>
      </c>
      <c r="E9" s="28" t="n">
        <v>40</v>
      </c>
      <c r="F9" s="29" t="n">
        <v>5.5</v>
      </c>
      <c r="G9" s="3" t="inlineStr">
        <is>
          <t>Hortifruti Fortaleza</t>
        </is>
      </c>
      <c r="H9" s="3" t="inlineStr">
        <is>
          <t>Fortaleza</t>
        </is>
      </c>
      <c r="I9" s="3" t="inlineStr">
        <is>
          <t>000.023.618</t>
        </is>
      </c>
      <c r="J9" s="30" t="n">
        <v>46182</v>
      </c>
      <c r="K9" s="8">
        <f>IF(E9="","",IF(E9&lt;=0,"Revisar cadastro","Ativo"))</f>
        <v/>
      </c>
    </row>
    <row r="10">
      <c r="A10" s="2" t="inlineStr">
        <is>
          <t>REF-001</t>
        </is>
      </c>
      <c r="B10" s="3" t="inlineStr">
        <is>
          <t>Refrigerante Lata 350 ml</t>
        </is>
      </c>
      <c r="C10" s="3" t="inlineStr">
        <is>
          <t>Bebidas</t>
        </is>
      </c>
      <c r="D10" s="3" t="inlineStr">
        <is>
          <t>un</t>
        </is>
      </c>
      <c r="E10" s="28" t="n">
        <v>120</v>
      </c>
      <c r="F10" s="29" t="n">
        <v>3.2</v>
      </c>
      <c r="G10" s="3" t="inlineStr">
        <is>
          <t>Bebidas Cariocas</t>
        </is>
      </c>
      <c r="H10" s="3" t="inlineStr">
        <is>
          <t>Rio de Janeiro</t>
        </is>
      </c>
      <c r="I10" s="3" t="inlineStr">
        <is>
          <t>000.074.590</t>
        </is>
      </c>
      <c r="J10" s="30" t="n">
        <v>46219</v>
      </c>
      <c r="K10" s="7">
        <f>IF(E10="","",IF(E10&lt;=0,"Revisar cadastro","Ativo"))</f>
        <v/>
      </c>
    </row>
    <row r="11">
      <c r="A11" s="2" t="inlineStr">
        <is>
          <t>CER-001</t>
        </is>
      </c>
      <c r="B11" s="3" t="inlineStr">
        <is>
          <t>Cerveja Long Neck</t>
        </is>
      </c>
      <c r="C11" s="3" t="inlineStr">
        <is>
          <t>Bebidas</t>
        </is>
      </c>
      <c r="D11" s="3" t="inlineStr">
        <is>
          <t>un</t>
        </is>
      </c>
      <c r="E11" s="28" t="n">
        <v>96</v>
      </c>
      <c r="F11" s="29" t="n">
        <v>6.5</v>
      </c>
      <c r="G11" s="3" t="inlineStr">
        <is>
          <t>Bebidas Cariocas</t>
        </is>
      </c>
      <c r="H11" s="3" t="inlineStr">
        <is>
          <t>Rio de Janeiro</t>
        </is>
      </c>
      <c r="I11" s="3" t="inlineStr">
        <is>
          <t>000.081.244</t>
        </is>
      </c>
      <c r="J11" s="30" t="n">
        <v>46259</v>
      </c>
      <c r="K11" s="8">
        <f>IF(E11="","",IF(E11&lt;=0,"Revisar cadastro","Ativo"))</f>
        <v/>
      </c>
    </row>
    <row r="12">
      <c r="A12" s="2" t="n"/>
      <c r="B12" s="3" t="n"/>
      <c r="C12" s="3" t="n"/>
      <c r="D12" s="3" t="n"/>
      <c r="E12" s="28" t="n"/>
      <c r="F12" s="29" t="n"/>
      <c r="G12" s="3" t="n"/>
      <c r="H12" s="3" t="n"/>
      <c r="I12" s="3" t="n"/>
      <c r="J12" s="30" t="n"/>
      <c r="K12" s="7">
        <f>IF(E12="","",IF(E12&lt;=0,"Revisar cadastro","Ativo"))</f>
        <v/>
      </c>
    </row>
    <row r="13">
      <c r="A13" s="2" t="n"/>
      <c r="B13" s="3" t="n"/>
      <c r="C13" s="3" t="n"/>
      <c r="D13" s="3" t="n"/>
      <c r="E13" s="28" t="n"/>
      <c r="F13" s="29" t="n"/>
      <c r="G13" s="3" t="n"/>
      <c r="H13" s="3" t="n"/>
      <c r="I13" s="3" t="n"/>
      <c r="J13" s="30" t="n"/>
      <c r="K13" s="8">
        <f>IF(E13="","",IF(E13&lt;=0,"Revisar cadastro","Ativo"))</f>
        <v/>
      </c>
    </row>
    <row r="14">
      <c r="A14" s="2" t="n"/>
      <c r="B14" s="3" t="n"/>
      <c r="C14" s="3" t="n"/>
      <c r="D14" s="3" t="n"/>
      <c r="E14" s="28" t="n"/>
      <c r="F14" s="29" t="n"/>
      <c r="G14" s="3" t="n"/>
      <c r="H14" s="3" t="n"/>
      <c r="I14" s="3" t="n"/>
      <c r="J14" s="30" t="n"/>
      <c r="K14" s="7">
        <f>IF(E14="","",IF(E14&lt;=0,"Revisar cadastro","Ativo"))</f>
        <v/>
      </c>
    </row>
    <row r="15">
      <c r="A15" s="2" t="n"/>
      <c r="B15" s="3" t="n"/>
      <c r="C15" s="3" t="n"/>
      <c r="D15" s="3" t="n"/>
      <c r="E15" s="28" t="n"/>
      <c r="F15" s="29" t="n"/>
      <c r="G15" s="3" t="n"/>
      <c r="H15" s="3" t="n"/>
      <c r="I15" s="3" t="n"/>
      <c r="J15" s="30" t="n"/>
      <c r="K15" s="8">
        <f>IF(E15="","",IF(E15&lt;=0,"Revisar cadastro","Ativo"))</f>
        <v/>
      </c>
    </row>
    <row r="16">
      <c r="A16" s="2" t="n"/>
      <c r="B16" s="3" t="n"/>
      <c r="C16" s="3" t="n"/>
      <c r="D16" s="3" t="n"/>
      <c r="E16" s="28" t="n"/>
      <c r="F16" s="29" t="n"/>
      <c r="G16" s="3" t="n"/>
      <c r="H16" s="3" t="n"/>
      <c r="I16" s="3" t="n"/>
      <c r="J16" s="30" t="n"/>
      <c r="K16" s="7">
        <f>IF(E16="","",IF(E16&lt;=0,"Revisar cadastro","Ativo"))</f>
        <v/>
      </c>
    </row>
    <row r="17">
      <c r="A17" s="2" t="n"/>
      <c r="B17" s="3" t="n"/>
      <c r="C17" s="3" t="n"/>
      <c r="D17" s="3" t="n"/>
      <c r="E17" s="28" t="n"/>
      <c r="F17" s="29" t="n"/>
      <c r="G17" s="3" t="n"/>
      <c r="H17" s="3" t="n"/>
      <c r="I17" s="3" t="n"/>
      <c r="J17" s="30" t="n"/>
      <c r="K17" s="8">
        <f>IF(E17="","",IF(E17&lt;=0,"Revisar cadastro","Ativo"))</f>
        <v/>
      </c>
    </row>
    <row r="18">
      <c r="A18" s="2" t="n"/>
      <c r="B18" s="3" t="n"/>
      <c r="C18" s="3" t="n"/>
      <c r="D18" s="3" t="n"/>
      <c r="E18" s="28" t="n"/>
      <c r="F18" s="29" t="n"/>
      <c r="G18" s="3" t="n"/>
      <c r="H18" s="3" t="n"/>
      <c r="I18" s="3" t="n"/>
      <c r="J18" s="30" t="n"/>
      <c r="K18" s="7">
        <f>IF(E18="","",IF(E18&lt;=0,"Revisar cadastro","Ativo"))</f>
        <v/>
      </c>
    </row>
    <row r="19">
      <c r="A19" s="2" t="n"/>
      <c r="B19" s="3" t="n"/>
      <c r="C19" s="3" t="n"/>
      <c r="D19" s="3" t="n"/>
      <c r="E19" s="28" t="n"/>
      <c r="F19" s="29" t="n"/>
      <c r="G19" s="3" t="n"/>
      <c r="H19" s="3" t="n"/>
      <c r="I19" s="3" t="n"/>
      <c r="J19" s="30" t="n"/>
      <c r="K19" s="8">
        <f>IF(E19="","",IF(E19&lt;=0,"Revisar cadastro","Ativo"))</f>
        <v/>
      </c>
    </row>
    <row r="20">
      <c r="A20" s="2" t="n"/>
      <c r="B20" s="3" t="n"/>
      <c r="C20" s="3" t="n"/>
      <c r="D20" s="3" t="n"/>
      <c r="E20" s="28" t="n"/>
      <c r="F20" s="29" t="n"/>
      <c r="G20" s="3" t="n"/>
      <c r="H20" s="3" t="n"/>
      <c r="I20" s="3" t="n"/>
      <c r="J20" s="30" t="n"/>
      <c r="K20" s="7">
        <f>IF(E20="","",IF(E20&lt;=0,"Revisar cadastro","Ativo"))</f>
        <v/>
      </c>
    </row>
    <row r="21">
      <c r="A21" s="2" t="n"/>
      <c r="B21" s="3" t="n"/>
      <c r="C21" s="3" t="n"/>
      <c r="D21" s="3" t="n"/>
      <c r="E21" s="28" t="n"/>
      <c r="F21" s="29" t="n"/>
      <c r="G21" s="3" t="n"/>
      <c r="H21" s="3" t="n"/>
      <c r="I21" s="3" t="n"/>
      <c r="J21" s="30" t="n"/>
      <c r="K21" s="8">
        <f>IF(E21="","",IF(E21&lt;=0,"Revisar cadastro","Ativo"))</f>
        <v/>
      </c>
    </row>
    <row r="22">
      <c r="A22" s="2" t="n"/>
      <c r="B22" s="3" t="n"/>
      <c r="C22" s="3" t="n"/>
      <c r="D22" s="3" t="n"/>
      <c r="E22" s="28" t="n"/>
      <c r="F22" s="29" t="n"/>
      <c r="G22" s="3" t="n"/>
      <c r="H22" s="3" t="n"/>
      <c r="I22" s="3" t="n"/>
      <c r="J22" s="30" t="n"/>
      <c r="K22" s="7">
        <f>IF(E22="","",IF(E22&lt;=0,"Revisar cadastro","Ativo"))</f>
        <v/>
      </c>
    </row>
    <row r="23">
      <c r="A23" s="2" t="n"/>
      <c r="B23" s="3" t="n"/>
      <c r="C23" s="3" t="n"/>
      <c r="D23" s="3" t="n"/>
      <c r="E23" s="28" t="n"/>
      <c r="F23" s="29" t="n"/>
      <c r="G23" s="3" t="n"/>
      <c r="H23" s="3" t="n"/>
      <c r="I23" s="3" t="n"/>
      <c r="J23" s="30" t="n"/>
      <c r="K23" s="8">
        <f>IF(E23="","",IF(E23&lt;=0,"Revisar cadastro","Ativo"))</f>
        <v/>
      </c>
    </row>
    <row r="24">
      <c r="A24" s="2" t="n"/>
      <c r="B24" s="3" t="n"/>
      <c r="C24" s="3" t="n"/>
      <c r="D24" s="3" t="n"/>
      <c r="E24" s="28" t="n"/>
      <c r="F24" s="29" t="n"/>
      <c r="G24" s="3" t="n"/>
      <c r="H24" s="3" t="n"/>
      <c r="I24" s="3" t="n"/>
      <c r="J24" s="30" t="n"/>
      <c r="K24" s="7">
        <f>IF(E24="","",IF(E24&lt;=0,"Revisar cadastro","Ativo"))</f>
        <v/>
      </c>
    </row>
    <row r="25">
      <c r="A25" s="2" t="n"/>
      <c r="B25" s="3" t="n"/>
      <c r="C25" s="3" t="n"/>
      <c r="D25" s="3" t="n"/>
      <c r="E25" s="28" t="n"/>
      <c r="F25" s="29" t="n"/>
      <c r="G25" s="3" t="n"/>
      <c r="H25" s="3" t="n"/>
      <c r="I25" s="3" t="n"/>
      <c r="J25" s="30" t="n"/>
      <c r="K25" s="8">
        <f>IF(E25="","",IF(E25&lt;=0,"Revisar cadastro","Ativo"))</f>
        <v/>
      </c>
    </row>
    <row r="26">
      <c r="A26" s="2" t="n"/>
      <c r="B26" s="3" t="n"/>
      <c r="C26" s="3" t="n"/>
      <c r="D26" s="3" t="n"/>
      <c r="E26" s="28" t="n"/>
      <c r="F26" s="29" t="n"/>
      <c r="G26" s="3" t="n"/>
      <c r="H26" s="3" t="n"/>
      <c r="I26" s="3" t="n"/>
      <c r="J26" s="30" t="n"/>
      <c r="K26" s="7">
        <f>IF(E26="","",IF(E26&lt;=0,"Revisar cadastro","Ativo"))</f>
        <v/>
      </c>
    </row>
    <row r="27">
      <c r="A27" s="2" t="n"/>
      <c r="B27" s="3" t="n"/>
      <c r="C27" s="3" t="n"/>
      <c r="D27" s="3" t="n"/>
      <c r="E27" s="28" t="n"/>
      <c r="F27" s="29" t="n"/>
      <c r="G27" s="3" t="n"/>
      <c r="H27" s="3" t="n"/>
      <c r="I27" s="3" t="n"/>
      <c r="J27" s="30" t="n"/>
      <c r="K27" s="8">
        <f>IF(E27="","",IF(E27&lt;=0,"Revisar cadastro","Ativo"))</f>
        <v/>
      </c>
    </row>
    <row r="28">
      <c r="A28" s="2" t="n"/>
      <c r="B28" s="3" t="n"/>
      <c r="C28" s="3" t="n"/>
      <c r="D28" s="3" t="n"/>
      <c r="E28" s="28" t="n"/>
      <c r="F28" s="29" t="n"/>
      <c r="G28" s="3" t="n"/>
      <c r="H28" s="3" t="n"/>
      <c r="I28" s="3" t="n"/>
      <c r="J28" s="30" t="n"/>
      <c r="K28" s="7">
        <f>IF(E28="","",IF(E28&lt;=0,"Revisar cadastro","Ativo"))</f>
        <v/>
      </c>
    </row>
    <row r="29">
      <c r="A29" s="2" t="n"/>
      <c r="B29" s="3" t="n"/>
      <c r="C29" s="3" t="n"/>
      <c r="D29" s="3" t="n"/>
      <c r="E29" s="28" t="n"/>
      <c r="F29" s="29" t="n"/>
      <c r="G29" s="3" t="n"/>
      <c r="H29" s="3" t="n"/>
      <c r="I29" s="3" t="n"/>
      <c r="J29" s="30" t="n"/>
      <c r="K29" s="8">
        <f>IF(E29="","",IF(E29&lt;=0,"Revisar cadastro","Ativo"))</f>
        <v/>
      </c>
    </row>
    <row r="30">
      <c r="A30" s="2" t="n"/>
      <c r="B30" s="3" t="n"/>
      <c r="C30" s="3" t="n"/>
      <c r="D30" s="3" t="n"/>
      <c r="E30" s="28" t="n"/>
      <c r="F30" s="29" t="n"/>
      <c r="G30" s="3" t="n"/>
      <c r="H30" s="3" t="n"/>
      <c r="I30" s="3" t="n"/>
      <c r="J30" s="30" t="n"/>
      <c r="K30" s="7">
        <f>IF(E30="","",IF(E30&lt;=0,"Revisar cadastro","Ativo"))</f>
        <v/>
      </c>
    </row>
    <row r="31">
      <c r="A31" s="2" t="n"/>
      <c r="B31" s="3" t="n"/>
      <c r="C31" s="3" t="n"/>
      <c r="D31" s="3" t="n"/>
      <c r="E31" s="28" t="n"/>
      <c r="F31" s="29" t="n"/>
      <c r="G31" s="3" t="n"/>
      <c r="H31" s="3" t="n"/>
      <c r="I31" s="3" t="n"/>
      <c r="J31" s="30" t="n"/>
      <c r="K31" s="8">
        <f>IF(E31="","",IF(E31&lt;=0,"Revisar cadastro","Ativo"))</f>
        <v/>
      </c>
    </row>
    <row r="32">
      <c r="A32" s="2" t="n"/>
      <c r="B32" s="3" t="n"/>
      <c r="C32" s="3" t="n"/>
      <c r="D32" s="3" t="n"/>
      <c r="E32" s="28" t="n"/>
      <c r="F32" s="29" t="n"/>
      <c r="G32" s="3" t="n"/>
      <c r="H32" s="3" t="n"/>
      <c r="I32" s="3" t="n"/>
      <c r="J32" s="30" t="n"/>
      <c r="K32" s="7">
        <f>IF(E32="","",IF(E32&lt;=0,"Revisar cadastro","Ativo"))</f>
        <v/>
      </c>
    </row>
    <row r="33">
      <c r="A33" s="2" t="n"/>
      <c r="B33" s="3" t="n"/>
      <c r="C33" s="3" t="n"/>
      <c r="D33" s="3" t="n"/>
      <c r="E33" s="28" t="n"/>
      <c r="F33" s="29" t="n"/>
      <c r="G33" s="3" t="n"/>
      <c r="H33" s="3" t="n"/>
      <c r="I33" s="3" t="n"/>
      <c r="J33" s="30" t="n"/>
      <c r="K33" s="8">
        <f>IF(E33="","",IF(E33&lt;=0,"Revisar cadastro","Ativo"))</f>
        <v/>
      </c>
    </row>
    <row r="34">
      <c r="A34" s="2" t="n"/>
      <c r="B34" s="3" t="n"/>
      <c r="C34" s="3" t="n"/>
      <c r="D34" s="3" t="n"/>
      <c r="E34" s="28" t="n"/>
      <c r="F34" s="29" t="n"/>
      <c r="G34" s="3" t="n"/>
      <c r="H34" s="3" t="n"/>
      <c r="I34" s="3" t="n"/>
      <c r="J34" s="30" t="n"/>
      <c r="K34" s="7">
        <f>IF(E34="","",IF(E34&lt;=0,"Revisar cadastro","Ativo"))</f>
        <v/>
      </c>
    </row>
    <row r="35">
      <c r="A35" s="2" t="n"/>
      <c r="B35" s="3" t="n"/>
      <c r="C35" s="3" t="n"/>
      <c r="D35" s="3" t="n"/>
      <c r="E35" s="28" t="n"/>
      <c r="F35" s="29" t="n"/>
      <c r="G35" s="3" t="n"/>
      <c r="H35" s="3" t="n"/>
      <c r="I35" s="3" t="n"/>
      <c r="J35" s="30" t="n"/>
      <c r="K35" s="8">
        <f>IF(E35="","",IF(E35&lt;=0,"Revisar cadastro","Ativo"))</f>
        <v/>
      </c>
    </row>
    <row r="36">
      <c r="A36" s="2" t="n"/>
      <c r="B36" s="3" t="n"/>
      <c r="C36" s="3" t="n"/>
      <c r="D36" s="3" t="n"/>
      <c r="E36" s="28" t="n"/>
      <c r="F36" s="29" t="n"/>
      <c r="G36" s="3" t="n"/>
      <c r="H36" s="3" t="n"/>
      <c r="I36" s="3" t="n"/>
      <c r="J36" s="30" t="n"/>
      <c r="K36" s="7">
        <f>IF(E36="","",IF(E36&lt;=0,"Revisar cadastro","Ativo"))</f>
        <v/>
      </c>
    </row>
    <row r="37">
      <c r="A37" s="2" t="n"/>
      <c r="B37" s="3" t="n"/>
      <c r="C37" s="3" t="n"/>
      <c r="D37" s="3" t="n"/>
      <c r="E37" s="28" t="n"/>
      <c r="F37" s="29" t="n"/>
      <c r="G37" s="3" t="n"/>
      <c r="H37" s="3" t="n"/>
      <c r="I37" s="3" t="n"/>
      <c r="J37" s="30" t="n"/>
      <c r="K37" s="8">
        <f>IF(E37="","",IF(E37&lt;=0,"Revisar cadastro","Ativo"))</f>
        <v/>
      </c>
    </row>
    <row r="38">
      <c r="A38" s="2" t="n"/>
      <c r="B38" s="3" t="n"/>
      <c r="C38" s="3" t="n"/>
      <c r="D38" s="3" t="n"/>
      <c r="E38" s="28" t="n"/>
      <c r="F38" s="29" t="n"/>
      <c r="G38" s="3" t="n"/>
      <c r="H38" s="3" t="n"/>
      <c r="I38" s="3" t="n"/>
      <c r="J38" s="30" t="n"/>
      <c r="K38" s="7">
        <f>IF(E38="","",IF(E38&lt;=0,"Revisar cadastro","Ativo"))</f>
        <v/>
      </c>
    </row>
    <row r="39">
      <c r="A39" s="2" t="n"/>
      <c r="B39" s="3" t="n"/>
      <c r="C39" s="3" t="n"/>
      <c r="D39" s="3" t="n"/>
      <c r="E39" s="28" t="n"/>
      <c r="F39" s="29" t="n"/>
      <c r="G39" s="3" t="n"/>
      <c r="H39" s="3" t="n"/>
      <c r="I39" s="3" t="n"/>
      <c r="J39" s="30" t="n"/>
      <c r="K39" s="8">
        <f>IF(E39="","",IF(E39&lt;=0,"Revisar cadastro","Ativo"))</f>
        <v/>
      </c>
    </row>
    <row r="40">
      <c r="A40" s="2" t="n"/>
      <c r="B40" s="3" t="n"/>
      <c r="C40" s="3" t="n"/>
      <c r="D40" s="3" t="n"/>
      <c r="E40" s="28" t="n"/>
      <c r="F40" s="29" t="n"/>
      <c r="G40" s="3" t="n"/>
      <c r="H40" s="3" t="n"/>
      <c r="I40" s="3" t="n"/>
      <c r="J40" s="30" t="n"/>
      <c r="K40" s="7">
        <f>IF(E40="","",IF(E40&lt;=0,"Revisar cadastro","Ativo"))</f>
        <v/>
      </c>
    </row>
    <row r="41">
      <c r="A41" s="2" t="n"/>
      <c r="B41" s="3" t="n"/>
      <c r="C41" s="3" t="n"/>
      <c r="D41" s="3" t="n"/>
      <c r="E41" s="28" t="n"/>
      <c r="F41" s="29" t="n"/>
      <c r="G41" s="3" t="n"/>
      <c r="H41" s="3" t="n"/>
      <c r="I41" s="3" t="n"/>
      <c r="J41" s="30" t="n"/>
      <c r="K41" s="8">
        <f>IF(E41="","",IF(E41&lt;=0,"Revisar cadastro","Ativo"))</f>
        <v/>
      </c>
    </row>
    <row r="42">
      <c r="A42" s="2" t="n"/>
      <c r="B42" s="3" t="n"/>
      <c r="C42" s="3" t="n"/>
      <c r="D42" s="3" t="n"/>
      <c r="E42" s="28" t="n"/>
      <c r="F42" s="29" t="n"/>
      <c r="G42" s="3" t="n"/>
      <c r="H42" s="3" t="n"/>
      <c r="I42" s="3" t="n"/>
      <c r="J42" s="30" t="n"/>
      <c r="K42" s="7">
        <f>IF(E42="","",IF(E42&lt;=0,"Revisar cadastro","Ativo"))</f>
        <v/>
      </c>
    </row>
    <row r="43">
      <c r="A43" s="2" t="n"/>
      <c r="B43" s="3" t="n"/>
      <c r="C43" s="3" t="n"/>
      <c r="D43" s="3" t="n"/>
      <c r="E43" s="28" t="n"/>
      <c r="F43" s="29" t="n"/>
      <c r="G43" s="3" t="n"/>
      <c r="H43" s="3" t="n"/>
      <c r="I43" s="3" t="n"/>
      <c r="J43" s="30" t="n"/>
      <c r="K43" s="8">
        <f>IF(E43="","",IF(E43&lt;=0,"Revisar cadastro","Ativo"))</f>
        <v/>
      </c>
    </row>
    <row r="44">
      <c r="A44" s="2" t="n"/>
      <c r="B44" s="3" t="n"/>
      <c r="C44" s="3" t="n"/>
      <c r="D44" s="3" t="n"/>
      <c r="E44" s="28" t="n"/>
      <c r="F44" s="29" t="n"/>
      <c r="G44" s="3" t="n"/>
      <c r="H44" s="3" t="n"/>
      <c r="I44" s="3" t="n"/>
      <c r="J44" s="30" t="n"/>
      <c r="K44" s="7">
        <f>IF(E44="","",IF(E44&lt;=0,"Revisar cadastro","Ativo"))</f>
        <v/>
      </c>
    </row>
    <row r="45">
      <c r="A45" s="2" t="n"/>
      <c r="B45" s="3" t="n"/>
      <c r="C45" s="3" t="n"/>
      <c r="D45" s="3" t="n"/>
      <c r="E45" s="28" t="n"/>
      <c r="F45" s="29" t="n"/>
      <c r="G45" s="3" t="n"/>
      <c r="H45" s="3" t="n"/>
      <c r="I45" s="3" t="n"/>
      <c r="J45" s="30" t="n"/>
      <c r="K45" s="8">
        <f>IF(E45="","",IF(E45&lt;=0,"Revisar cadastro","Ativo"))</f>
        <v/>
      </c>
    </row>
    <row r="46">
      <c r="A46" s="2" t="n"/>
      <c r="B46" s="3" t="n"/>
      <c r="C46" s="3" t="n"/>
      <c r="D46" s="3" t="n"/>
      <c r="E46" s="28" t="n"/>
      <c r="F46" s="29" t="n"/>
      <c r="G46" s="3" t="n"/>
      <c r="H46" s="3" t="n"/>
      <c r="I46" s="3" t="n"/>
      <c r="J46" s="30" t="n"/>
      <c r="K46" s="7">
        <f>IF(E46="","",IF(E46&lt;=0,"Revisar cadastro","Ativo"))</f>
        <v/>
      </c>
    </row>
    <row r="47">
      <c r="A47" s="2" t="n"/>
      <c r="B47" s="3" t="n"/>
      <c r="C47" s="3" t="n"/>
      <c r="D47" s="3" t="n"/>
      <c r="E47" s="28" t="n"/>
      <c r="F47" s="29" t="n"/>
      <c r="G47" s="3" t="n"/>
      <c r="H47" s="3" t="n"/>
      <c r="I47" s="3" t="n"/>
      <c r="J47" s="30" t="n"/>
      <c r="K47" s="8">
        <f>IF(E47="","",IF(E47&lt;=0,"Revisar cadastro","Ativo"))</f>
        <v/>
      </c>
    </row>
    <row r="48">
      <c r="A48" s="2" t="n"/>
      <c r="B48" s="3" t="n"/>
      <c r="C48" s="3" t="n"/>
      <c r="D48" s="3" t="n"/>
      <c r="E48" s="28" t="n"/>
      <c r="F48" s="29" t="n"/>
      <c r="G48" s="3" t="n"/>
      <c r="H48" s="3" t="n"/>
      <c r="I48" s="3" t="n"/>
      <c r="J48" s="30" t="n"/>
      <c r="K48" s="7">
        <f>IF(E48="","",IF(E48&lt;=0,"Revisar cadastro","Ativo"))</f>
        <v/>
      </c>
    </row>
    <row r="49">
      <c r="A49" s="2" t="n"/>
      <c r="B49" s="3" t="n"/>
      <c r="C49" s="3" t="n"/>
      <c r="D49" s="3" t="n"/>
      <c r="E49" s="28" t="n"/>
      <c r="F49" s="29" t="n"/>
      <c r="G49" s="3" t="n"/>
      <c r="H49" s="3" t="n"/>
      <c r="I49" s="3" t="n"/>
      <c r="J49" s="30" t="n"/>
      <c r="K49" s="8">
        <f>IF(E49="","",IF(E49&lt;=0,"Revisar cadastro","Ativo"))</f>
        <v/>
      </c>
    </row>
    <row r="50">
      <c r="A50" s="2" t="n"/>
      <c r="B50" s="3" t="n"/>
      <c r="C50" s="3" t="n"/>
      <c r="D50" s="3" t="n"/>
      <c r="E50" s="28" t="n"/>
      <c r="F50" s="29" t="n"/>
      <c r="G50" s="3" t="n"/>
      <c r="H50" s="3" t="n"/>
      <c r="I50" s="3" t="n"/>
      <c r="J50" s="30" t="n"/>
      <c r="K50" s="7">
        <f>IF(E50="","",IF(E50&lt;=0,"Revisar cadastro","Ativo"))</f>
        <v/>
      </c>
    </row>
    <row r="51">
      <c r="A51" s="2" t="n"/>
      <c r="B51" s="3" t="n"/>
      <c r="C51" s="3" t="n"/>
      <c r="D51" s="3" t="n"/>
      <c r="E51" s="28" t="n"/>
      <c r="F51" s="29" t="n"/>
      <c r="G51" s="3" t="n"/>
      <c r="H51" s="3" t="n"/>
      <c r="I51" s="3" t="n"/>
      <c r="J51" s="30" t="n"/>
      <c r="K51" s="8">
        <f>IF(E51="","",IF(E51&lt;=0,"Revisar cadastro","Ativo"))</f>
        <v/>
      </c>
    </row>
    <row r="52">
      <c r="A52" s="2" t="n"/>
      <c r="B52" s="3" t="n"/>
      <c r="C52" s="3" t="n"/>
      <c r="D52" s="3" t="n"/>
      <c r="E52" s="28" t="n"/>
      <c r="F52" s="29" t="n"/>
      <c r="G52" s="3" t="n"/>
      <c r="H52" s="3" t="n"/>
      <c r="I52" s="3" t="n"/>
      <c r="J52" s="30" t="n"/>
      <c r="K52" s="7">
        <f>IF(E52="","",IF(E52&lt;=0,"Revisar cadastro","Ativo"))</f>
        <v/>
      </c>
    </row>
    <row r="53">
      <c r="A53" s="2" t="n"/>
      <c r="B53" s="3" t="n"/>
      <c r="C53" s="3" t="n"/>
      <c r="D53" s="3" t="n"/>
      <c r="E53" s="28" t="n"/>
      <c r="F53" s="29" t="n"/>
      <c r="G53" s="3" t="n"/>
      <c r="H53" s="3" t="n"/>
      <c r="I53" s="3" t="n"/>
      <c r="J53" s="30" t="n"/>
      <c r="K53" s="8">
        <f>IF(E53="","",IF(E53&lt;=0,"Revisar cadastro","Ativo"))</f>
        <v/>
      </c>
    </row>
    <row r="54">
      <c r="A54" s="2" t="n"/>
      <c r="B54" s="3" t="n"/>
      <c r="C54" s="3" t="n"/>
      <c r="D54" s="3" t="n"/>
      <c r="E54" s="28" t="n"/>
      <c r="F54" s="29" t="n"/>
      <c r="G54" s="3" t="n"/>
      <c r="H54" s="3" t="n"/>
      <c r="I54" s="3" t="n"/>
      <c r="J54" s="30" t="n"/>
      <c r="K54" s="7">
        <f>IF(E54="","",IF(E54&lt;=0,"Revisar cadastro","Ativo"))</f>
        <v/>
      </c>
    </row>
    <row r="55">
      <c r="A55" s="2" t="n"/>
      <c r="B55" s="3" t="n"/>
      <c r="C55" s="3" t="n"/>
      <c r="D55" s="3" t="n"/>
      <c r="E55" s="28" t="n"/>
      <c r="F55" s="29" t="n"/>
      <c r="G55" s="3" t="n"/>
      <c r="H55" s="3" t="n"/>
      <c r="I55" s="3" t="n"/>
      <c r="J55" s="30" t="n"/>
      <c r="K55" s="8">
        <f>IF(E55="","",IF(E55&lt;=0,"Revisar cadastro","Ativo"))</f>
        <v/>
      </c>
    </row>
    <row r="56">
      <c r="A56" s="2" t="n"/>
      <c r="B56" s="3" t="n"/>
      <c r="C56" s="3" t="n"/>
      <c r="D56" s="3" t="n"/>
      <c r="E56" s="28" t="n"/>
      <c r="F56" s="29" t="n"/>
      <c r="G56" s="3" t="n"/>
      <c r="H56" s="3" t="n"/>
      <c r="I56" s="3" t="n"/>
      <c r="J56" s="30" t="n"/>
      <c r="K56" s="7">
        <f>IF(E56="","",IF(E56&lt;=0,"Revisar cadastro","Ativo"))</f>
        <v/>
      </c>
    </row>
    <row r="57">
      <c r="A57" s="2" t="n"/>
      <c r="B57" s="3" t="n"/>
      <c r="C57" s="3" t="n"/>
      <c r="D57" s="3" t="n"/>
      <c r="E57" s="28" t="n"/>
      <c r="F57" s="29" t="n"/>
      <c r="G57" s="3" t="n"/>
      <c r="H57" s="3" t="n"/>
      <c r="I57" s="3" t="n"/>
      <c r="J57" s="30" t="n"/>
      <c r="K57" s="8">
        <f>IF(E57="","",IF(E57&lt;=0,"Revisar cadastro","Ativo"))</f>
        <v/>
      </c>
    </row>
    <row r="58">
      <c r="A58" s="2" t="n"/>
      <c r="B58" s="3" t="n"/>
      <c r="C58" s="3" t="n"/>
      <c r="D58" s="3" t="n"/>
      <c r="E58" s="28" t="n"/>
      <c r="F58" s="29" t="n"/>
      <c r="G58" s="3" t="n"/>
      <c r="H58" s="3" t="n"/>
      <c r="I58" s="3" t="n"/>
      <c r="J58" s="30" t="n"/>
      <c r="K58" s="7">
        <f>IF(E58="","",IF(E58&lt;=0,"Revisar cadastro","Ativo"))</f>
        <v/>
      </c>
    </row>
    <row r="59">
      <c r="A59" s="2" t="n"/>
      <c r="B59" s="3" t="n"/>
      <c r="C59" s="3" t="n"/>
      <c r="D59" s="3" t="n"/>
      <c r="E59" s="28" t="n"/>
      <c r="F59" s="29" t="n"/>
      <c r="G59" s="3" t="n"/>
      <c r="H59" s="3" t="n"/>
      <c r="I59" s="3" t="n"/>
      <c r="J59" s="30" t="n"/>
      <c r="K59" s="8">
        <f>IF(E59="","",IF(E59&lt;=0,"Revisar cadastro","Ativo"))</f>
        <v/>
      </c>
    </row>
    <row r="60">
      <c r="A60" s="2" t="n"/>
      <c r="B60" s="3" t="n"/>
      <c r="C60" s="3" t="n"/>
      <c r="D60" s="3" t="n"/>
      <c r="E60" s="28" t="n"/>
      <c r="F60" s="29" t="n"/>
      <c r="G60" s="3" t="n"/>
      <c r="H60" s="3" t="n"/>
      <c r="I60" s="3" t="n"/>
      <c r="J60" s="30" t="n"/>
      <c r="K60" s="7">
        <f>IF(E60="","",IF(E60&lt;=0,"Revisar cadastro","Ativo"))</f>
        <v/>
      </c>
    </row>
    <row r="61">
      <c r="A61" s="2" t="n"/>
      <c r="B61" s="3" t="n"/>
      <c r="C61" s="3" t="n"/>
      <c r="D61" s="3" t="n"/>
      <c r="E61" s="28" t="n"/>
      <c r="F61" s="29" t="n"/>
      <c r="G61" s="3" t="n"/>
      <c r="H61" s="3" t="n"/>
      <c r="I61" s="3" t="n"/>
      <c r="J61" s="30" t="n"/>
      <c r="K61" s="8">
        <f>IF(E61="","",IF(E61&lt;=0,"Revisar cadastro","Ativo"))</f>
        <v/>
      </c>
    </row>
    <row r="62">
      <c r="A62" s="2" t="n"/>
      <c r="B62" s="3" t="n"/>
      <c r="C62" s="3" t="n"/>
      <c r="D62" s="3" t="n"/>
      <c r="E62" s="28" t="n"/>
      <c r="F62" s="29" t="n"/>
      <c r="G62" s="3" t="n"/>
      <c r="H62" s="3" t="n"/>
      <c r="I62" s="3" t="n"/>
      <c r="J62" s="30" t="n"/>
      <c r="K62" s="7">
        <f>IF(E62="","",IF(E62&lt;=0,"Revisar cadastro","Ativo"))</f>
        <v/>
      </c>
    </row>
    <row r="63">
      <c r="A63" s="2" t="n"/>
      <c r="B63" s="3" t="n"/>
      <c r="C63" s="3" t="n"/>
      <c r="D63" s="3" t="n"/>
      <c r="E63" s="28" t="n"/>
      <c r="F63" s="29" t="n"/>
      <c r="G63" s="3" t="n"/>
      <c r="H63" s="3" t="n"/>
      <c r="I63" s="3" t="n"/>
      <c r="J63" s="30" t="n"/>
      <c r="K63" s="8">
        <f>IF(E63="","",IF(E63&lt;=0,"Revisar cadastro","Ativo"))</f>
        <v/>
      </c>
    </row>
    <row r="64">
      <c r="A64" s="2" t="n"/>
      <c r="B64" s="3" t="n"/>
      <c r="C64" s="3" t="n"/>
      <c r="D64" s="3" t="n"/>
      <c r="E64" s="28" t="n"/>
      <c r="F64" s="29" t="n"/>
      <c r="G64" s="3" t="n"/>
      <c r="H64" s="3" t="n"/>
      <c r="I64" s="3" t="n"/>
      <c r="J64" s="30" t="n"/>
      <c r="K64" s="7">
        <f>IF(E64="","",IF(E64&lt;=0,"Revisar cadastro","Ativo"))</f>
        <v/>
      </c>
    </row>
    <row r="65">
      <c r="A65" s="2" t="n"/>
      <c r="B65" s="3" t="n"/>
      <c r="C65" s="3" t="n"/>
      <c r="D65" s="3" t="n"/>
      <c r="E65" s="28" t="n"/>
      <c r="F65" s="29" t="n"/>
      <c r="G65" s="3" t="n"/>
      <c r="H65" s="3" t="n"/>
      <c r="I65" s="3" t="n"/>
      <c r="J65" s="30" t="n"/>
      <c r="K65" s="8">
        <f>IF(E65="","",IF(E65&lt;=0,"Revisar cadastro","Ativo"))</f>
        <v/>
      </c>
    </row>
    <row r="66">
      <c r="A66" s="2" t="n"/>
      <c r="B66" s="3" t="n"/>
      <c r="C66" s="3" t="n"/>
      <c r="D66" s="3" t="n"/>
      <c r="E66" s="28" t="n"/>
      <c r="F66" s="29" t="n"/>
      <c r="G66" s="3" t="n"/>
      <c r="H66" s="3" t="n"/>
      <c r="I66" s="3" t="n"/>
      <c r="J66" s="30" t="n"/>
      <c r="K66" s="7">
        <f>IF(E66="","",IF(E66&lt;=0,"Revisar cadastro","Ativo"))</f>
        <v/>
      </c>
    </row>
    <row r="67">
      <c r="A67" s="2" t="n"/>
      <c r="B67" s="3" t="n"/>
      <c r="C67" s="3" t="n"/>
      <c r="D67" s="3" t="n"/>
      <c r="E67" s="28" t="n"/>
      <c r="F67" s="29" t="n"/>
      <c r="G67" s="3" t="n"/>
      <c r="H67" s="3" t="n"/>
      <c r="I67" s="3" t="n"/>
      <c r="J67" s="30" t="n"/>
      <c r="K67" s="8">
        <f>IF(E67="","",IF(E67&lt;=0,"Revisar cadastro","Ativo"))</f>
        <v/>
      </c>
    </row>
    <row r="68">
      <c r="A68" s="2" t="n"/>
      <c r="B68" s="3" t="n"/>
      <c r="C68" s="3" t="n"/>
      <c r="D68" s="3" t="n"/>
      <c r="E68" s="28" t="n"/>
      <c r="F68" s="29" t="n"/>
      <c r="G68" s="3" t="n"/>
      <c r="H68" s="3" t="n"/>
      <c r="I68" s="3" t="n"/>
      <c r="J68" s="30" t="n"/>
      <c r="K68" s="7">
        <f>IF(E68="","",IF(E68&lt;=0,"Revisar cadastro","Ativo"))</f>
        <v/>
      </c>
    </row>
    <row r="69">
      <c r="A69" s="2" t="n"/>
      <c r="B69" s="3" t="n"/>
      <c r="C69" s="3" t="n"/>
      <c r="D69" s="3" t="n"/>
      <c r="E69" s="28" t="n"/>
      <c r="F69" s="29" t="n"/>
      <c r="G69" s="3" t="n"/>
      <c r="H69" s="3" t="n"/>
      <c r="I69" s="3" t="n"/>
      <c r="J69" s="30" t="n"/>
      <c r="K69" s="8">
        <f>IF(E69="","",IF(E69&lt;=0,"Revisar cadastro","Ativo"))</f>
        <v/>
      </c>
    </row>
    <row r="70">
      <c r="A70" s="2" t="n"/>
      <c r="B70" s="3" t="n"/>
      <c r="C70" s="3" t="n"/>
      <c r="D70" s="3" t="n"/>
      <c r="E70" s="28" t="n"/>
      <c r="F70" s="29" t="n"/>
      <c r="G70" s="3" t="n"/>
      <c r="H70" s="3" t="n"/>
      <c r="I70" s="3" t="n"/>
      <c r="J70" s="30" t="n"/>
      <c r="K70" s="7">
        <f>IF(E70="","",IF(E70&lt;=0,"Revisar cadastro","Ativo"))</f>
        <v/>
      </c>
    </row>
    <row r="71">
      <c r="A71" s="2" t="n"/>
      <c r="B71" s="3" t="n"/>
      <c r="C71" s="3" t="n"/>
      <c r="D71" s="3" t="n"/>
      <c r="E71" s="28" t="n"/>
      <c r="F71" s="29" t="n"/>
      <c r="G71" s="3" t="n"/>
      <c r="H71" s="3" t="n"/>
      <c r="I71" s="3" t="n"/>
      <c r="J71" s="30" t="n"/>
      <c r="K71" s="8">
        <f>IF(E71="","",IF(E71&lt;=0,"Revisar cadastro","Ativo"))</f>
        <v/>
      </c>
    </row>
    <row r="72">
      <c r="A72" s="2" t="n"/>
      <c r="B72" s="3" t="n"/>
      <c r="C72" s="3" t="n"/>
      <c r="D72" s="3" t="n"/>
      <c r="E72" s="28" t="n"/>
      <c r="F72" s="29" t="n"/>
      <c r="G72" s="3" t="n"/>
      <c r="H72" s="3" t="n"/>
      <c r="I72" s="3" t="n"/>
      <c r="J72" s="30" t="n"/>
      <c r="K72" s="7">
        <f>IF(E72="","",IF(E72&lt;=0,"Revisar cadastro","Ativo"))</f>
        <v/>
      </c>
    </row>
    <row r="73">
      <c r="A73" s="2" t="n"/>
      <c r="B73" s="3" t="n"/>
      <c r="C73" s="3" t="n"/>
      <c r="D73" s="3" t="n"/>
      <c r="E73" s="28" t="n"/>
      <c r="F73" s="29" t="n"/>
      <c r="G73" s="3" t="n"/>
      <c r="H73" s="3" t="n"/>
      <c r="I73" s="3" t="n"/>
      <c r="J73" s="30" t="n"/>
      <c r="K73" s="8">
        <f>IF(E73="","",IF(E73&lt;=0,"Revisar cadastro","Ativo"))</f>
        <v/>
      </c>
    </row>
    <row r="74">
      <c r="A74" s="2" t="n"/>
      <c r="B74" s="3" t="n"/>
      <c r="C74" s="3" t="n"/>
      <c r="D74" s="3" t="n"/>
      <c r="E74" s="28" t="n"/>
      <c r="F74" s="29" t="n"/>
      <c r="G74" s="3" t="n"/>
      <c r="H74" s="3" t="n"/>
      <c r="I74" s="3" t="n"/>
      <c r="J74" s="30" t="n"/>
      <c r="K74" s="7">
        <f>IF(E74="","",IF(E74&lt;=0,"Revisar cadastro","Ativo"))</f>
        <v/>
      </c>
    </row>
    <row r="75">
      <c r="A75" s="2" t="n"/>
      <c r="B75" s="3" t="n"/>
      <c r="C75" s="3" t="n"/>
      <c r="D75" s="3" t="n"/>
      <c r="E75" s="28" t="n"/>
      <c r="F75" s="29" t="n"/>
      <c r="G75" s="3" t="n"/>
      <c r="H75" s="3" t="n"/>
      <c r="I75" s="3" t="n"/>
      <c r="J75" s="30" t="n"/>
      <c r="K75" s="8">
        <f>IF(E75="","",IF(E75&lt;=0,"Revisar cadastro","Ativo"))</f>
        <v/>
      </c>
    </row>
    <row r="76">
      <c r="A76" s="2" t="n"/>
      <c r="B76" s="3" t="n"/>
      <c r="C76" s="3" t="n"/>
      <c r="D76" s="3" t="n"/>
      <c r="E76" s="28" t="n"/>
      <c r="F76" s="29" t="n"/>
      <c r="G76" s="3" t="n"/>
      <c r="H76" s="3" t="n"/>
      <c r="I76" s="3" t="n"/>
      <c r="J76" s="30" t="n"/>
      <c r="K76" s="7">
        <f>IF(E76="","",IF(E76&lt;=0,"Revisar cadastro","Ativo"))</f>
        <v/>
      </c>
    </row>
    <row r="77">
      <c r="A77" s="2" t="n"/>
      <c r="B77" s="3" t="n"/>
      <c r="C77" s="3" t="n"/>
      <c r="D77" s="3" t="n"/>
      <c r="E77" s="28" t="n"/>
      <c r="F77" s="29" t="n"/>
      <c r="G77" s="3" t="n"/>
      <c r="H77" s="3" t="n"/>
      <c r="I77" s="3" t="n"/>
      <c r="J77" s="30" t="n"/>
      <c r="K77" s="8">
        <f>IF(E77="","",IF(E77&lt;=0,"Revisar cadastro","Ativo"))</f>
        <v/>
      </c>
    </row>
    <row r="78">
      <c r="A78" s="2" t="n"/>
      <c r="B78" s="3" t="n"/>
      <c r="C78" s="3" t="n"/>
      <c r="D78" s="3" t="n"/>
      <c r="E78" s="28" t="n"/>
      <c r="F78" s="29" t="n"/>
      <c r="G78" s="3" t="n"/>
      <c r="H78" s="3" t="n"/>
      <c r="I78" s="3" t="n"/>
      <c r="J78" s="30" t="n"/>
      <c r="K78" s="7">
        <f>IF(E78="","",IF(E78&lt;=0,"Revisar cadastro","Ativo"))</f>
        <v/>
      </c>
    </row>
    <row r="79">
      <c r="A79" s="2" t="n"/>
      <c r="B79" s="3" t="n"/>
      <c r="C79" s="3" t="n"/>
      <c r="D79" s="3" t="n"/>
      <c r="E79" s="28" t="n"/>
      <c r="F79" s="29" t="n"/>
      <c r="G79" s="3" t="n"/>
      <c r="H79" s="3" t="n"/>
      <c r="I79" s="3" t="n"/>
      <c r="J79" s="30" t="n"/>
      <c r="K79" s="8">
        <f>IF(E79="","",IF(E79&lt;=0,"Revisar cadastro","Ativo"))</f>
        <v/>
      </c>
    </row>
    <row r="80">
      <c r="A80" s="2" t="n"/>
      <c r="B80" s="3" t="n"/>
      <c r="C80" s="3" t="n"/>
      <c r="D80" s="3" t="n"/>
      <c r="E80" s="28" t="n"/>
      <c r="F80" s="29" t="n"/>
      <c r="G80" s="3" t="n"/>
      <c r="H80" s="3" t="n"/>
      <c r="I80" s="3" t="n"/>
      <c r="J80" s="30" t="n"/>
      <c r="K80" s="7">
        <f>IF(E80="","",IF(E80&lt;=0,"Revisar cadastro","Ativo"))</f>
        <v/>
      </c>
    </row>
    <row r="81">
      <c r="A81" s="2" t="n"/>
      <c r="B81" s="3" t="n"/>
      <c r="C81" s="3" t="n"/>
      <c r="D81" s="3" t="n"/>
      <c r="E81" s="28" t="n"/>
      <c r="F81" s="29" t="n"/>
      <c r="G81" s="3" t="n"/>
      <c r="H81" s="3" t="n"/>
      <c r="I81" s="3" t="n"/>
      <c r="J81" s="30" t="n"/>
      <c r="K81" s="8">
        <f>IF(E81="","",IF(E81&lt;=0,"Revisar cadastro","Ativo"))</f>
        <v/>
      </c>
    </row>
    <row r="82">
      <c r="A82" s="2" t="n"/>
      <c r="B82" s="3" t="n"/>
      <c r="C82" s="3" t="n"/>
      <c r="D82" s="3" t="n"/>
      <c r="E82" s="28" t="n"/>
      <c r="F82" s="29" t="n"/>
      <c r="G82" s="3" t="n"/>
      <c r="H82" s="3" t="n"/>
      <c r="I82" s="3" t="n"/>
      <c r="J82" s="30" t="n"/>
      <c r="K82" s="7">
        <f>IF(E82="","",IF(E82&lt;=0,"Revisar cadastro","Ativo"))</f>
        <v/>
      </c>
    </row>
    <row r="83">
      <c r="A83" s="2" t="n"/>
      <c r="B83" s="3" t="n"/>
      <c r="C83" s="3" t="n"/>
      <c r="D83" s="3" t="n"/>
      <c r="E83" s="28" t="n"/>
      <c r="F83" s="29" t="n"/>
      <c r="G83" s="3" t="n"/>
      <c r="H83" s="3" t="n"/>
      <c r="I83" s="3" t="n"/>
      <c r="J83" s="30" t="n"/>
      <c r="K83" s="8">
        <f>IF(E83="","",IF(E83&lt;=0,"Revisar cadastro","Ativo"))</f>
        <v/>
      </c>
    </row>
    <row r="84">
      <c r="A84" s="2" t="n"/>
      <c r="B84" s="3" t="n"/>
      <c r="C84" s="3" t="n"/>
      <c r="D84" s="3" t="n"/>
      <c r="E84" s="28" t="n"/>
      <c r="F84" s="29" t="n"/>
      <c r="G84" s="3" t="n"/>
      <c r="H84" s="3" t="n"/>
      <c r="I84" s="3" t="n"/>
      <c r="J84" s="30" t="n"/>
      <c r="K84" s="7">
        <f>IF(E84="","",IF(E84&lt;=0,"Revisar cadastro","Ativo"))</f>
        <v/>
      </c>
    </row>
    <row r="85">
      <c r="A85" s="2" t="n"/>
      <c r="B85" s="3" t="n"/>
      <c r="C85" s="3" t="n"/>
      <c r="D85" s="3" t="n"/>
      <c r="E85" s="28" t="n"/>
      <c r="F85" s="29" t="n"/>
      <c r="G85" s="3" t="n"/>
      <c r="H85" s="3" t="n"/>
      <c r="I85" s="3" t="n"/>
      <c r="J85" s="30" t="n"/>
      <c r="K85" s="8">
        <f>IF(E85="","",IF(E85&lt;=0,"Revisar cadastro","Ativo"))</f>
        <v/>
      </c>
    </row>
    <row r="86">
      <c r="A86" s="2" t="n"/>
      <c r="B86" s="3" t="n"/>
      <c r="C86" s="3" t="n"/>
      <c r="D86" s="3" t="n"/>
      <c r="E86" s="28" t="n"/>
      <c r="F86" s="29" t="n"/>
      <c r="G86" s="3" t="n"/>
      <c r="H86" s="3" t="n"/>
      <c r="I86" s="3" t="n"/>
      <c r="J86" s="30" t="n"/>
      <c r="K86" s="7">
        <f>IF(E86="","",IF(E86&lt;=0,"Revisar cadastro","Ativo"))</f>
        <v/>
      </c>
    </row>
    <row r="87">
      <c r="A87" s="2" t="n"/>
      <c r="B87" s="3" t="n"/>
      <c r="C87" s="3" t="n"/>
      <c r="D87" s="3" t="n"/>
      <c r="E87" s="28" t="n"/>
      <c r="F87" s="29" t="n"/>
      <c r="G87" s="3" t="n"/>
      <c r="H87" s="3" t="n"/>
      <c r="I87" s="3" t="n"/>
      <c r="J87" s="30" t="n"/>
      <c r="K87" s="8">
        <f>IF(E87="","",IF(E87&lt;=0,"Revisar cadastro","Ativo"))</f>
        <v/>
      </c>
    </row>
    <row r="88">
      <c r="A88" s="2" t="n"/>
      <c r="B88" s="3" t="n"/>
      <c r="C88" s="3" t="n"/>
      <c r="D88" s="3" t="n"/>
      <c r="E88" s="28" t="n"/>
      <c r="F88" s="29" t="n"/>
      <c r="G88" s="3" t="n"/>
      <c r="H88" s="3" t="n"/>
      <c r="I88" s="3" t="n"/>
      <c r="J88" s="30" t="n"/>
      <c r="K88" s="7">
        <f>IF(E88="","",IF(E88&lt;=0,"Revisar cadastro","Ativo"))</f>
        <v/>
      </c>
    </row>
    <row r="89">
      <c r="A89" s="2" t="n"/>
      <c r="B89" s="3" t="n"/>
      <c r="C89" s="3" t="n"/>
      <c r="D89" s="3" t="n"/>
      <c r="E89" s="28" t="n"/>
      <c r="F89" s="29" t="n"/>
      <c r="G89" s="3" t="n"/>
      <c r="H89" s="3" t="n"/>
      <c r="I89" s="3" t="n"/>
      <c r="J89" s="30" t="n"/>
      <c r="K89" s="8">
        <f>IF(E89="","",IF(E89&lt;=0,"Revisar cadastro","Ativo"))</f>
        <v/>
      </c>
    </row>
    <row r="90">
      <c r="A90" s="2" t="n"/>
      <c r="B90" s="3" t="n"/>
      <c r="C90" s="3" t="n"/>
      <c r="D90" s="3" t="n"/>
      <c r="E90" s="28" t="n"/>
      <c r="F90" s="29" t="n"/>
      <c r="G90" s="3" t="n"/>
      <c r="H90" s="3" t="n"/>
      <c r="I90" s="3" t="n"/>
      <c r="J90" s="30" t="n"/>
      <c r="K90" s="7">
        <f>IF(E90="","",IF(E90&lt;=0,"Revisar cadastro","Ativo"))</f>
        <v/>
      </c>
    </row>
    <row r="91">
      <c r="A91" s="2" t="n"/>
      <c r="B91" s="3" t="n"/>
      <c r="C91" s="3" t="n"/>
      <c r="D91" s="3" t="n"/>
      <c r="E91" s="28" t="n"/>
      <c r="F91" s="29" t="n"/>
      <c r="G91" s="3" t="n"/>
      <c r="H91" s="3" t="n"/>
      <c r="I91" s="3" t="n"/>
      <c r="J91" s="30" t="n"/>
      <c r="K91" s="8">
        <f>IF(E91="","",IF(E91&lt;=0,"Revisar cadastro","Ativo"))</f>
        <v/>
      </c>
    </row>
    <row r="92">
      <c r="A92" s="2" t="n"/>
      <c r="B92" s="3" t="n"/>
      <c r="C92" s="3" t="n"/>
      <c r="D92" s="3" t="n"/>
      <c r="E92" s="28" t="n"/>
      <c r="F92" s="29" t="n"/>
      <c r="G92" s="3" t="n"/>
      <c r="H92" s="3" t="n"/>
      <c r="I92" s="3" t="n"/>
      <c r="J92" s="30" t="n"/>
      <c r="K92" s="7">
        <f>IF(E92="","",IF(E92&lt;=0,"Revisar cadastro","Ativo"))</f>
        <v/>
      </c>
    </row>
    <row r="93">
      <c r="A93" s="2" t="n"/>
      <c r="B93" s="3" t="n"/>
      <c r="C93" s="3" t="n"/>
      <c r="D93" s="3" t="n"/>
      <c r="E93" s="28" t="n"/>
      <c r="F93" s="29" t="n"/>
      <c r="G93" s="3" t="n"/>
      <c r="H93" s="3" t="n"/>
      <c r="I93" s="3" t="n"/>
      <c r="J93" s="30" t="n"/>
      <c r="K93" s="8">
        <f>IF(E93="","",IF(E93&lt;=0,"Revisar cadastro","Ativo"))</f>
        <v/>
      </c>
    </row>
    <row r="94">
      <c r="A94" s="2" t="n"/>
      <c r="B94" s="3" t="n"/>
      <c r="C94" s="3" t="n"/>
      <c r="D94" s="3" t="n"/>
      <c r="E94" s="28" t="n"/>
      <c r="F94" s="29" t="n"/>
      <c r="G94" s="3" t="n"/>
      <c r="H94" s="3" t="n"/>
      <c r="I94" s="3" t="n"/>
      <c r="J94" s="30" t="n"/>
      <c r="K94" s="7">
        <f>IF(E94="","",IF(E94&lt;=0,"Revisar cadastro","Ativo"))</f>
        <v/>
      </c>
    </row>
    <row r="95">
      <c r="A95" s="2" t="n"/>
      <c r="B95" s="3" t="n"/>
      <c r="C95" s="3" t="n"/>
      <c r="D95" s="3" t="n"/>
      <c r="E95" s="28" t="n"/>
      <c r="F95" s="29" t="n"/>
      <c r="G95" s="3" t="n"/>
      <c r="H95" s="3" t="n"/>
      <c r="I95" s="3" t="n"/>
      <c r="J95" s="30" t="n"/>
      <c r="K95" s="8">
        <f>IF(E95="","",IF(E95&lt;=0,"Revisar cadastro","Ativo"))</f>
        <v/>
      </c>
    </row>
    <row r="96">
      <c r="A96" s="2" t="n"/>
      <c r="B96" s="3" t="n"/>
      <c r="C96" s="3" t="n"/>
      <c r="D96" s="3" t="n"/>
      <c r="E96" s="28" t="n"/>
      <c r="F96" s="29" t="n"/>
      <c r="G96" s="3" t="n"/>
      <c r="H96" s="3" t="n"/>
      <c r="I96" s="3" t="n"/>
      <c r="J96" s="30" t="n"/>
      <c r="K96" s="7">
        <f>IF(E96="","",IF(E96&lt;=0,"Revisar cadastro","Ativo"))</f>
        <v/>
      </c>
    </row>
    <row r="97">
      <c r="A97" s="2" t="n"/>
      <c r="B97" s="3" t="n"/>
      <c r="C97" s="3" t="n"/>
      <c r="D97" s="3" t="n"/>
      <c r="E97" s="28" t="n"/>
      <c r="F97" s="29" t="n"/>
      <c r="G97" s="3" t="n"/>
      <c r="H97" s="3" t="n"/>
      <c r="I97" s="3" t="n"/>
      <c r="J97" s="30" t="n"/>
      <c r="K97" s="8">
        <f>IF(E97="","",IF(E97&lt;=0,"Revisar cadastro","Ativo"))</f>
        <v/>
      </c>
    </row>
    <row r="98">
      <c r="A98" s="2" t="n"/>
      <c r="B98" s="3" t="n"/>
      <c r="C98" s="3" t="n"/>
      <c r="D98" s="3" t="n"/>
      <c r="E98" s="28" t="n"/>
      <c r="F98" s="29" t="n"/>
      <c r="G98" s="3" t="n"/>
      <c r="H98" s="3" t="n"/>
      <c r="I98" s="3" t="n"/>
      <c r="J98" s="30" t="n"/>
      <c r="K98" s="7">
        <f>IF(E98="","",IF(E98&lt;=0,"Revisar cadastro","Ativo"))</f>
        <v/>
      </c>
    </row>
    <row r="99">
      <c r="A99" s="2" t="n"/>
      <c r="B99" s="3" t="n"/>
      <c r="C99" s="3" t="n"/>
      <c r="D99" s="3" t="n"/>
      <c r="E99" s="28" t="n"/>
      <c r="F99" s="29" t="n"/>
      <c r="G99" s="3" t="n"/>
      <c r="H99" s="3" t="n"/>
      <c r="I99" s="3" t="n"/>
      <c r="J99" s="30" t="n"/>
      <c r="K99" s="8">
        <f>IF(E99="","",IF(E99&lt;=0,"Revisar cadastro","Ativo"))</f>
        <v/>
      </c>
    </row>
    <row r="100">
      <c r="A100" s="2" t="n"/>
      <c r="B100" s="3" t="n"/>
      <c r="C100" s="3" t="n"/>
      <c r="D100" s="3" t="n"/>
      <c r="E100" s="28" t="n"/>
      <c r="F100" s="29" t="n"/>
      <c r="G100" s="3" t="n"/>
      <c r="H100" s="3" t="n"/>
      <c r="I100" s="3" t="n"/>
      <c r="J100" s="30" t="n"/>
      <c r="K100" s="7">
        <f>IF(E100="","",IF(E100&lt;=0,"Revisar cadastro","Ativo"))</f>
        <v/>
      </c>
    </row>
    <row r="101">
      <c r="A101" s="2" t="n"/>
      <c r="B101" s="3" t="n"/>
      <c r="C101" s="3" t="n"/>
      <c r="D101" s="3" t="n"/>
      <c r="E101" s="28" t="n"/>
      <c r="F101" s="29" t="n"/>
      <c r="G101" s="3" t="n"/>
      <c r="H101" s="3" t="n"/>
      <c r="I101" s="3" t="n"/>
      <c r="J101" s="30" t="n"/>
      <c r="K101" s="8">
        <f>IF(E101="","",IF(E101&lt;=0,"Revisar cadastro","Ativo"))</f>
        <v/>
      </c>
    </row>
  </sheetData>
  <autoFilter ref="A1:K101"/>
  <conditionalFormatting sqref="K2:K101">
    <cfRule type="expression" priority="1" dxfId="0">
      <formula>$K2="Revisar cadastro"</formula>
    </cfRule>
    <cfRule type="expression" priority="2" dxfId="1">
      <formula>$K2="Ativo"</formula>
    </cfRule>
  </conditionalFormatting>
  <dataValidations count="5">
    <dataValidation sqref="C2:C101" showErrorMessage="1" showInputMessage="1" allowBlank="1" type="list">
      <formula1>"Carnes,Mercearia,Hortifruti,Laticínios,Bebidas,Óleos"</formula1>
    </dataValidation>
    <dataValidation sqref="D2:D101" showErrorMessage="1" showInputMessage="1" allowBlank="1" type="list">
      <formula1>"kg,L,un,caixa"</formula1>
    </dataValidation>
    <dataValidation sqref="E2:E101" showErrorMessage="1" showInputMessage="1" allowBlank="1" type="decimal" operator="greaterThanOrEqual">
      <formula1>0</formula1>
    </dataValidation>
    <dataValidation sqref="F2:F101" showErrorMessage="1" showInputMessage="1" allowBlank="1" type="decimal" operator="greaterThanOrEqual">
      <formula1>0</formula1>
    </dataValidation>
    <dataValidation sqref="J2:J101" showErrorMessage="1" showInputMessage="1" allowBlank="1" type="date" operator="greaterThanOrEqual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7" customWidth="1" min="3" max="3"/>
    <col width="25" customWidth="1" min="4" max="4"/>
    <col width="16" customWidth="1" min="5" max="5"/>
    <col width="28" customWidth="1" min="6" max="6"/>
    <col width="21" customWidth="1" min="7" max="7"/>
    <col width="13" customWidth="1" min="8" max="8"/>
    <col width="17" customWidth="1" min="9" max="9"/>
    <col width="16" customWidth="1" min="10" max="10"/>
    <col width="18" customWidth="1" min="11" max="11"/>
    <col width="23" customWidth="1" min="12" max="12"/>
    <col width="19" customWidth="1" min="13" max="13"/>
  </cols>
  <sheetData>
    <row r="1" ht="32" customHeight="1">
      <c r="A1" s="44" t="inlineStr">
        <is>
          <t>Data da Compra</t>
        </is>
      </c>
      <c r="B1" s="44" t="inlineStr">
        <is>
          <t>Nº NF-e</t>
        </is>
      </c>
      <c r="C1" s="44" t="inlineStr">
        <is>
          <t>Código do Insumo</t>
        </is>
      </c>
      <c r="D1" s="44" t="inlineStr">
        <is>
          <t>Insumo</t>
        </is>
      </c>
      <c r="E1" s="44" t="inlineStr">
        <is>
          <t>Categoria</t>
        </is>
      </c>
      <c r="F1" s="44" t="inlineStr">
        <is>
          <t>Fornecedor</t>
        </is>
      </c>
      <c r="G1" s="44" t="inlineStr">
        <is>
          <t>Quantidade Comprada</t>
        </is>
      </c>
      <c r="H1" s="44" t="inlineStr">
        <is>
          <t>Unidade</t>
        </is>
      </c>
      <c r="I1" s="44" t="inlineStr">
        <is>
          <t>Custo Unitário</t>
        </is>
      </c>
      <c r="J1" s="44" t="inlineStr">
        <is>
          <t>Frete Rateado</t>
        </is>
      </c>
      <c r="K1" s="44" t="inlineStr">
        <is>
          <t>Total da Compra</t>
        </is>
      </c>
      <c r="L1" s="44" t="inlineStr">
        <is>
          <t>Custo Unitário Efetivo</t>
        </is>
      </c>
      <c r="M1" s="44" t="inlineStr">
        <is>
          <t>Mês de Competência</t>
        </is>
      </c>
    </row>
    <row r="2">
      <c r="A2" s="30" t="n">
        <v>46032</v>
      </c>
      <c r="B2" s="3" t="inlineStr">
        <is>
          <t>000.045.821</t>
        </is>
      </c>
      <c r="C2" s="3" t="inlineStr">
        <is>
          <t>FIL-001</t>
        </is>
      </c>
      <c r="D2" s="7">
        <f>IF(C2="","",IFERROR(VLOOKUP(C2,'Cadastro de Insumos'!$A$2:$J$101,2,FALSE),"Código não encontrado"))</f>
        <v/>
      </c>
      <c r="E2" s="7">
        <f>IF(C2="","",IFERROR(VLOOKUP(C2,'Cadastro de Insumos'!$A$2:$J$101,3,FALSE),""))</f>
        <v/>
      </c>
      <c r="F2" s="7">
        <f>IF(C2="","",IFERROR(VLOOKUP(C2,'Cadastro de Insumos'!$A$2:$J$101,7,FALSE),""))</f>
        <v/>
      </c>
      <c r="G2" s="28" t="n">
        <v>80</v>
      </c>
      <c r="H2" s="45">
        <f>IF(C2="","",IFERROR(VLOOKUP(C2,'Cadastro de Insumos'!$A$2:$J$101,4,FALSE),""))</f>
        <v/>
      </c>
      <c r="I2" s="29" t="n">
        <v>18</v>
      </c>
      <c r="J2" s="46" t="n">
        <v>120</v>
      </c>
      <c r="K2" s="31">
        <f>IF(OR(G2="",I2=""),"",G2*I2+IF(J2="",0,J2))</f>
        <v/>
      </c>
      <c r="L2" s="31">
        <f>IF(G2="","",IFERROR(K2/G2,0))</f>
        <v/>
      </c>
      <c r="M2" s="32">
        <f>IF(A2="","",A2-DAY(A2)+1)</f>
        <v/>
      </c>
    </row>
    <row r="3">
      <c r="A3" s="30" t="n">
        <v>46044</v>
      </c>
      <c r="B3" s="3" t="inlineStr">
        <is>
          <t>000.045.944</t>
        </is>
      </c>
      <c r="C3" s="3" t="inlineStr">
        <is>
          <t>ARR-001</t>
        </is>
      </c>
      <c r="D3" s="8">
        <f>IF(C3="","",IFERROR(VLOOKUP(C3,'Cadastro de Insumos'!$A$2:$J$101,2,FALSE),"Código não encontrado"))</f>
        <v/>
      </c>
      <c r="E3" s="8">
        <f>IF(C3="","",IFERROR(VLOOKUP(C3,'Cadastro de Insumos'!$A$2:$J$101,3,FALSE),""))</f>
        <v/>
      </c>
      <c r="F3" s="8">
        <f>IF(C3="","",IFERROR(VLOOKUP(C3,'Cadastro de Insumos'!$A$2:$J$101,7,FALSE),""))</f>
        <v/>
      </c>
      <c r="G3" s="28" t="n">
        <v>250</v>
      </c>
      <c r="H3" s="47">
        <f>IF(C3="","",IFERROR(VLOOKUP(C3,'Cadastro de Insumos'!$A$2:$J$101,4,FALSE),""))</f>
        <v/>
      </c>
      <c r="I3" s="29" t="n">
        <v>5.2</v>
      </c>
      <c r="J3" s="46" t="n">
        <v>80</v>
      </c>
      <c r="K3" s="33">
        <f>IF(OR(G3="",I3=""),"",G3*I3+IF(J3="",0,J3))</f>
        <v/>
      </c>
      <c r="L3" s="33">
        <f>IF(G3="","",IFERROR(K3/G3,0))</f>
        <v/>
      </c>
      <c r="M3" s="34">
        <f>IF(A3="","",A3-DAY(A3)+1)</f>
        <v/>
      </c>
    </row>
    <row r="4">
      <c r="A4" s="30" t="n">
        <v>46065</v>
      </c>
      <c r="B4" s="3" t="inlineStr">
        <is>
          <t>000.046.103</t>
        </is>
      </c>
      <c r="C4" s="3" t="inlineStr">
        <is>
          <t>CAR-001</t>
        </is>
      </c>
      <c r="D4" s="7">
        <f>IF(C4="","",IFERROR(VLOOKUP(C4,'Cadastro de Insumos'!$A$2:$J$101,2,FALSE),"Código não encontrado"))</f>
        <v/>
      </c>
      <c r="E4" s="7">
        <f>IF(C4="","",IFERROR(VLOOKUP(C4,'Cadastro de Insumos'!$A$2:$J$101,3,FALSE),""))</f>
        <v/>
      </c>
      <c r="F4" s="7">
        <f>IF(C4="","",IFERROR(VLOOKUP(C4,'Cadastro de Insumos'!$A$2:$J$101,7,FALSE),""))</f>
        <v/>
      </c>
      <c r="G4" s="28" t="n">
        <v>65</v>
      </c>
      <c r="H4" s="45">
        <f>IF(C4="","",IFERROR(VLOOKUP(C4,'Cadastro de Insumos'!$A$2:$J$101,4,FALSE),""))</f>
        <v/>
      </c>
      <c r="I4" s="29" t="n">
        <v>42</v>
      </c>
      <c r="J4" s="46" t="n">
        <v>120</v>
      </c>
      <c r="K4" s="31">
        <f>IF(OR(G4="",I4=""),"",G4*I4+IF(J4="",0,J4))</f>
        <v/>
      </c>
      <c r="L4" s="31">
        <f>IF(G4="","",IFERROR(K4/G4,0))</f>
        <v/>
      </c>
      <c r="M4" s="32">
        <f>IF(A4="","",A4-DAY(A4)+1)</f>
        <v/>
      </c>
    </row>
    <row r="5">
      <c r="A5" s="30" t="n">
        <v>46089</v>
      </c>
      <c r="B5" s="3" t="inlineStr">
        <is>
          <t>000.046.552</t>
        </is>
      </c>
      <c r="C5" s="3" t="inlineStr">
        <is>
          <t>FRI-001</t>
        </is>
      </c>
      <c r="D5" s="8">
        <f>IF(C5="","",IFERROR(VLOOKUP(C5,'Cadastro de Insumos'!$A$2:$J$101,2,FALSE),"Código não encontrado"))</f>
        <v/>
      </c>
      <c r="E5" s="8">
        <f>IF(C5="","",IFERROR(VLOOKUP(C5,'Cadastro de Insumos'!$A$2:$J$101,3,FALSE),""))</f>
        <v/>
      </c>
      <c r="F5" s="8">
        <f>IF(C5="","",IFERROR(VLOOKUP(C5,'Cadastro de Insumos'!$A$2:$J$101,7,FALSE),""))</f>
        <v/>
      </c>
      <c r="G5" s="28" t="n">
        <v>180</v>
      </c>
      <c r="H5" s="47">
        <f>IF(C5="","",IFERROR(VLOOKUP(C5,'Cadastro de Insumos'!$A$2:$J$101,4,FALSE),""))</f>
        <v/>
      </c>
      <c r="I5" s="29" t="n">
        <v>8.5</v>
      </c>
      <c r="J5" s="46" t="n">
        <v>100</v>
      </c>
      <c r="K5" s="33">
        <f>IF(OR(G5="",I5=""),"",G5*I5+IF(J5="",0,J5))</f>
        <v/>
      </c>
      <c r="L5" s="33">
        <f>IF(G5="","",IFERROR(K5/G5,0))</f>
        <v/>
      </c>
      <c r="M5" s="34">
        <f>IF(A5="","",A5-DAY(A5)+1)</f>
        <v/>
      </c>
    </row>
    <row r="6">
      <c r="A6" s="30" t="n">
        <v>46129</v>
      </c>
      <c r="B6" s="3" t="inlineStr">
        <is>
          <t>000.047.018</t>
        </is>
      </c>
      <c r="C6" s="3" t="inlineStr">
        <is>
          <t>QUE-001</t>
        </is>
      </c>
      <c r="D6" s="7">
        <f>IF(C6="","",IFERROR(VLOOKUP(C6,'Cadastro de Insumos'!$A$2:$J$101,2,FALSE),"Código não encontrado"))</f>
        <v/>
      </c>
      <c r="E6" s="7">
        <f>IF(C6="","",IFERROR(VLOOKUP(C6,'Cadastro de Insumos'!$A$2:$J$101,3,FALSE),""))</f>
        <v/>
      </c>
      <c r="F6" s="7">
        <f>IF(C6="","",IFERROR(VLOOKUP(C6,'Cadastro de Insumos'!$A$2:$J$101,7,FALSE),""))</f>
        <v/>
      </c>
      <c r="G6" s="28" t="n">
        <v>80</v>
      </c>
      <c r="H6" s="45">
        <f>IF(C6="","",IFERROR(VLOOKUP(C6,'Cadastro de Insumos'!$A$2:$J$101,4,FALSE),""))</f>
        <v/>
      </c>
      <c r="I6" s="29" t="n">
        <v>32</v>
      </c>
      <c r="J6" s="46" t="n">
        <v>120</v>
      </c>
      <c r="K6" s="31">
        <f>IF(OR(G6="",I6=""),"",G6*I6+IF(J6="",0,J6))</f>
        <v/>
      </c>
      <c r="L6" s="31">
        <f>IF(G6="","",IFERROR(K6/G6,0))</f>
        <v/>
      </c>
      <c r="M6" s="32">
        <f>IF(A6="","",A6-DAY(A6)+1)</f>
        <v/>
      </c>
    </row>
    <row r="7">
      <c r="A7" s="30" t="n">
        <v>46153</v>
      </c>
      <c r="B7" s="3" t="inlineStr">
        <is>
          <t>000.047.430</t>
        </is>
      </c>
      <c r="C7" s="3" t="inlineStr">
        <is>
          <t>TOM-001</t>
        </is>
      </c>
      <c r="D7" s="8">
        <f>IF(C7="","",IFERROR(VLOOKUP(C7,'Cadastro de Insumos'!$A$2:$J$101,2,FALSE),"Código não encontrado"))</f>
        <v/>
      </c>
      <c r="E7" s="8">
        <f>IF(C7="","",IFERROR(VLOOKUP(C7,'Cadastro de Insumos'!$A$2:$J$101,3,FALSE),""))</f>
        <v/>
      </c>
      <c r="F7" s="8">
        <f>IF(C7="","",IFERROR(VLOOKUP(C7,'Cadastro de Insumos'!$A$2:$J$101,7,FALSE),""))</f>
        <v/>
      </c>
      <c r="G7" s="28" t="n">
        <v>180</v>
      </c>
      <c r="H7" s="47">
        <f>IF(C7="","",IFERROR(VLOOKUP(C7,'Cadastro de Insumos'!$A$2:$J$101,4,FALSE),""))</f>
        <v/>
      </c>
      <c r="I7" s="29" t="n">
        <v>7</v>
      </c>
      <c r="J7" s="46" t="n">
        <v>90</v>
      </c>
      <c r="K7" s="33">
        <f>IF(OR(G7="",I7=""),"",G7*I7+IF(J7="",0,J7))</f>
        <v/>
      </c>
      <c r="L7" s="33">
        <f>IF(G7="","",IFERROR(K7/G7,0))</f>
        <v/>
      </c>
      <c r="M7" s="34">
        <f>IF(A7="","",A7-DAY(A7)+1)</f>
        <v/>
      </c>
    </row>
    <row r="8">
      <c r="A8" s="30" t="n">
        <v>46179</v>
      </c>
      <c r="B8" s="3" t="inlineStr">
        <is>
          <t>000.047.909</t>
        </is>
      </c>
      <c r="C8" s="3" t="inlineStr">
        <is>
          <t>ALF-001</t>
        </is>
      </c>
      <c r="D8" s="7">
        <f>IF(C8="","",IFERROR(VLOOKUP(C8,'Cadastro de Insumos'!$A$2:$J$101,2,FALSE),"Código não encontrado"))</f>
        <v/>
      </c>
      <c r="E8" s="7">
        <f>IF(C8="","",IFERROR(VLOOKUP(C8,'Cadastro de Insumos'!$A$2:$J$101,3,FALSE),""))</f>
        <v/>
      </c>
      <c r="F8" s="7">
        <f>IF(C8="","",IFERROR(VLOOKUP(C8,'Cadastro de Insumos'!$A$2:$J$101,7,FALSE),""))</f>
        <v/>
      </c>
      <c r="G8" s="28" t="n">
        <v>120</v>
      </c>
      <c r="H8" s="45">
        <f>IF(C8="","",IFERROR(VLOOKUP(C8,'Cadastro de Insumos'!$A$2:$J$101,4,FALSE),""))</f>
        <v/>
      </c>
      <c r="I8" s="29" t="n">
        <v>5.5</v>
      </c>
      <c r="J8" s="46" t="n">
        <v>80</v>
      </c>
      <c r="K8" s="31">
        <f>IF(OR(G8="",I8=""),"",G8*I8+IF(J8="",0,J8))</f>
        <v/>
      </c>
      <c r="L8" s="31">
        <f>IF(G8="","",IFERROR(K8/G8,0))</f>
        <v/>
      </c>
      <c r="M8" s="32">
        <f>IF(A8="","",A8-DAY(A8)+1)</f>
        <v/>
      </c>
    </row>
    <row r="9">
      <c r="A9" s="30" t="n">
        <v>46222</v>
      </c>
      <c r="B9" s="3" t="inlineStr">
        <is>
          <t>000.048.377</t>
        </is>
      </c>
      <c r="C9" s="3" t="inlineStr">
        <is>
          <t>OLE-001</t>
        </is>
      </c>
      <c r="D9" s="8">
        <f>IF(C9="","",IFERROR(VLOOKUP(C9,'Cadastro de Insumos'!$A$2:$J$101,2,FALSE),"Código não encontrado"))</f>
        <v/>
      </c>
      <c r="E9" s="8">
        <f>IF(C9="","",IFERROR(VLOOKUP(C9,'Cadastro de Insumos'!$A$2:$J$101,3,FALSE),""))</f>
        <v/>
      </c>
      <c r="F9" s="8">
        <f>IF(C9="","",IFERROR(VLOOKUP(C9,'Cadastro de Insumos'!$A$2:$J$101,7,FALSE),""))</f>
        <v/>
      </c>
      <c r="G9" s="28" t="n">
        <v>180</v>
      </c>
      <c r="H9" s="47">
        <f>IF(C9="","",IFERROR(VLOOKUP(C9,'Cadastro de Insumos'!$A$2:$J$101,4,FALSE),""))</f>
        <v/>
      </c>
      <c r="I9" s="29" t="n">
        <v>8</v>
      </c>
      <c r="J9" s="46" t="n">
        <v>90</v>
      </c>
      <c r="K9" s="33">
        <f>IF(OR(G9="",I9=""),"",G9*I9+IF(J9="",0,J9))</f>
        <v/>
      </c>
      <c r="L9" s="33">
        <f>IF(G9="","",IFERROR(K9/G9,0))</f>
        <v/>
      </c>
      <c r="M9" s="34">
        <f>IF(A9="","",A9-DAY(A9)+1)</f>
        <v/>
      </c>
    </row>
    <row r="10">
      <c r="A10" s="30" t="n">
        <v>46241</v>
      </c>
      <c r="B10" s="3" t="inlineStr">
        <is>
          <t>000.048.811</t>
        </is>
      </c>
      <c r="C10" s="3" t="inlineStr">
        <is>
          <t>REF-001</t>
        </is>
      </c>
      <c r="D10" s="7">
        <f>IF(C10="","",IFERROR(VLOOKUP(C10,'Cadastro de Insumos'!$A$2:$J$101,2,FALSE),"Código não encontrado"))</f>
        <v/>
      </c>
      <c r="E10" s="7">
        <f>IF(C10="","",IFERROR(VLOOKUP(C10,'Cadastro de Insumos'!$A$2:$J$101,3,FALSE),""))</f>
        <v/>
      </c>
      <c r="F10" s="7">
        <f>IF(C10="","",IFERROR(VLOOKUP(C10,'Cadastro de Insumos'!$A$2:$J$101,7,FALSE),""))</f>
        <v/>
      </c>
      <c r="G10" s="28" t="n">
        <v>400</v>
      </c>
      <c r="H10" s="45">
        <f>IF(C10="","",IFERROR(VLOOKUP(C10,'Cadastro de Insumos'!$A$2:$J$101,4,FALSE),""))</f>
        <v/>
      </c>
      <c r="I10" s="29" t="n">
        <v>3.2</v>
      </c>
      <c r="J10" s="46" t="n">
        <v>150</v>
      </c>
      <c r="K10" s="31">
        <f>IF(OR(G10="",I10=""),"",G10*I10+IF(J10="",0,J10))</f>
        <v/>
      </c>
      <c r="L10" s="31">
        <f>IF(G10="","",IFERROR(K10/G10,0))</f>
        <v/>
      </c>
      <c r="M10" s="32">
        <f>IF(A10="","",A10-DAY(A10)+1)</f>
        <v/>
      </c>
    </row>
    <row r="11">
      <c r="A11" s="30" t="n">
        <v>46255</v>
      </c>
      <c r="B11" s="3" t="inlineStr">
        <is>
          <t>000.049.104</t>
        </is>
      </c>
      <c r="C11" s="3" t="inlineStr">
        <is>
          <t>CER-001</t>
        </is>
      </c>
      <c r="D11" s="8">
        <f>IF(C11="","",IFERROR(VLOOKUP(C11,'Cadastro de Insumos'!$A$2:$J$101,2,FALSE),"Código não encontrado"))</f>
        <v/>
      </c>
      <c r="E11" s="8">
        <f>IF(C11="","",IFERROR(VLOOKUP(C11,'Cadastro de Insumos'!$A$2:$J$101,3,FALSE),""))</f>
        <v/>
      </c>
      <c r="F11" s="8">
        <f>IF(C11="","",IFERROR(VLOOKUP(C11,'Cadastro de Insumos'!$A$2:$J$101,7,FALSE),""))</f>
        <v/>
      </c>
      <c r="G11" s="28" t="n">
        <v>240</v>
      </c>
      <c r="H11" s="47">
        <f>IF(C11="","",IFERROR(VLOOKUP(C11,'Cadastro de Insumos'!$A$2:$J$101,4,FALSE),""))</f>
        <v/>
      </c>
      <c r="I11" s="29" t="n">
        <v>6.5</v>
      </c>
      <c r="J11" s="46" t="n">
        <v>140</v>
      </c>
      <c r="K11" s="33">
        <f>IF(OR(G11="",I11=""),"",G11*I11+IF(J11="",0,J11))</f>
        <v/>
      </c>
      <c r="L11" s="33">
        <f>IF(G11="","",IFERROR(K11/G11,0))</f>
        <v/>
      </c>
      <c r="M11" s="34">
        <f>IF(A11="","",A11-DAY(A11)+1)</f>
        <v/>
      </c>
    </row>
    <row r="12">
      <c r="A12" s="30" t="n"/>
      <c r="B12" s="3" t="n"/>
      <c r="C12" s="3" t="n"/>
      <c r="D12" s="7">
        <f>IF(C12="","",IFERROR(VLOOKUP(C12,'Cadastro de Insumos'!$A$2:$J$101,2,FALSE),"Código não encontrado"))</f>
        <v/>
      </c>
      <c r="E12" s="7">
        <f>IF(C12="","",IFERROR(VLOOKUP(C12,'Cadastro de Insumos'!$A$2:$J$101,3,FALSE),""))</f>
        <v/>
      </c>
      <c r="F12" s="7">
        <f>IF(C12="","",IFERROR(VLOOKUP(C12,'Cadastro de Insumos'!$A$2:$J$101,7,FALSE),""))</f>
        <v/>
      </c>
      <c r="G12" s="28" t="n"/>
      <c r="H12" s="45">
        <f>IF(C12="","",IFERROR(VLOOKUP(C12,'Cadastro de Insumos'!$A$2:$J$101,4,FALSE),""))</f>
        <v/>
      </c>
      <c r="I12" s="29" t="n"/>
      <c r="J12" s="29" t="n"/>
      <c r="K12" s="31">
        <f>IF(OR(G12="",I12=""),"",G12*I12+IF(J12="",0,J12))</f>
        <v/>
      </c>
      <c r="L12" s="31">
        <f>IF(G12="","",IFERROR(K12/G12,0))</f>
        <v/>
      </c>
      <c r="M12" s="32">
        <f>IF(A12="","",A12-DAY(A12)+1)</f>
        <v/>
      </c>
    </row>
    <row r="13">
      <c r="A13" s="30" t="n"/>
      <c r="B13" s="3" t="n"/>
      <c r="C13" s="3" t="n"/>
      <c r="D13" s="8">
        <f>IF(C13="","",IFERROR(VLOOKUP(C13,'Cadastro de Insumos'!$A$2:$J$101,2,FALSE),"Código não encontrado"))</f>
        <v/>
      </c>
      <c r="E13" s="8">
        <f>IF(C13="","",IFERROR(VLOOKUP(C13,'Cadastro de Insumos'!$A$2:$J$101,3,FALSE),""))</f>
        <v/>
      </c>
      <c r="F13" s="8">
        <f>IF(C13="","",IFERROR(VLOOKUP(C13,'Cadastro de Insumos'!$A$2:$J$101,7,FALSE),""))</f>
        <v/>
      </c>
      <c r="G13" s="28" t="n"/>
      <c r="H13" s="47">
        <f>IF(C13="","",IFERROR(VLOOKUP(C13,'Cadastro de Insumos'!$A$2:$J$101,4,FALSE),""))</f>
        <v/>
      </c>
      <c r="I13" s="29" t="n"/>
      <c r="J13" s="29" t="n"/>
      <c r="K13" s="33">
        <f>IF(OR(G13="",I13=""),"",G13*I13+IF(J13="",0,J13))</f>
        <v/>
      </c>
      <c r="L13" s="33">
        <f>IF(G13="","",IFERROR(K13/G13,0))</f>
        <v/>
      </c>
      <c r="M13" s="34">
        <f>IF(A13="","",A13-DAY(A13)+1)</f>
        <v/>
      </c>
    </row>
    <row r="14">
      <c r="A14" s="30" t="n"/>
      <c r="B14" s="3" t="n"/>
      <c r="C14" s="3" t="n"/>
      <c r="D14" s="7">
        <f>IF(C14="","",IFERROR(VLOOKUP(C14,'Cadastro de Insumos'!$A$2:$J$101,2,FALSE),"Código não encontrado"))</f>
        <v/>
      </c>
      <c r="E14" s="7">
        <f>IF(C14="","",IFERROR(VLOOKUP(C14,'Cadastro de Insumos'!$A$2:$J$101,3,FALSE),""))</f>
        <v/>
      </c>
      <c r="F14" s="7">
        <f>IF(C14="","",IFERROR(VLOOKUP(C14,'Cadastro de Insumos'!$A$2:$J$101,7,FALSE),""))</f>
        <v/>
      </c>
      <c r="G14" s="28" t="n"/>
      <c r="H14" s="45">
        <f>IF(C14="","",IFERROR(VLOOKUP(C14,'Cadastro de Insumos'!$A$2:$J$101,4,FALSE),""))</f>
        <v/>
      </c>
      <c r="I14" s="29" t="n"/>
      <c r="J14" s="29" t="n"/>
      <c r="K14" s="31">
        <f>IF(OR(G14="",I14=""),"",G14*I14+IF(J14="",0,J14))</f>
        <v/>
      </c>
      <c r="L14" s="31">
        <f>IF(G14="","",IFERROR(K14/G14,0))</f>
        <v/>
      </c>
      <c r="M14" s="32">
        <f>IF(A14="","",A14-DAY(A14)+1)</f>
        <v/>
      </c>
    </row>
    <row r="15">
      <c r="A15" s="30" t="n"/>
      <c r="B15" s="3" t="n"/>
      <c r="C15" s="3" t="n"/>
      <c r="D15" s="8">
        <f>IF(C15="","",IFERROR(VLOOKUP(C15,'Cadastro de Insumos'!$A$2:$J$101,2,FALSE),"Código não encontrado"))</f>
        <v/>
      </c>
      <c r="E15" s="8">
        <f>IF(C15="","",IFERROR(VLOOKUP(C15,'Cadastro de Insumos'!$A$2:$J$101,3,FALSE),""))</f>
        <v/>
      </c>
      <c r="F15" s="8">
        <f>IF(C15="","",IFERROR(VLOOKUP(C15,'Cadastro de Insumos'!$A$2:$J$101,7,FALSE),""))</f>
        <v/>
      </c>
      <c r="G15" s="28" t="n"/>
      <c r="H15" s="47">
        <f>IF(C15="","",IFERROR(VLOOKUP(C15,'Cadastro de Insumos'!$A$2:$J$101,4,FALSE),""))</f>
        <v/>
      </c>
      <c r="I15" s="29" t="n"/>
      <c r="J15" s="29" t="n"/>
      <c r="K15" s="33">
        <f>IF(OR(G15="",I15=""),"",G15*I15+IF(J15="",0,J15))</f>
        <v/>
      </c>
      <c r="L15" s="33">
        <f>IF(G15="","",IFERROR(K15/G15,0))</f>
        <v/>
      </c>
      <c r="M15" s="34">
        <f>IF(A15="","",A15-DAY(A15)+1)</f>
        <v/>
      </c>
    </row>
    <row r="16">
      <c r="A16" s="30" t="n"/>
      <c r="B16" s="3" t="n"/>
      <c r="C16" s="3" t="n"/>
      <c r="D16" s="7">
        <f>IF(C16="","",IFERROR(VLOOKUP(C16,'Cadastro de Insumos'!$A$2:$J$101,2,FALSE),"Código não encontrado"))</f>
        <v/>
      </c>
      <c r="E16" s="7">
        <f>IF(C16="","",IFERROR(VLOOKUP(C16,'Cadastro de Insumos'!$A$2:$J$101,3,FALSE),""))</f>
        <v/>
      </c>
      <c r="F16" s="7">
        <f>IF(C16="","",IFERROR(VLOOKUP(C16,'Cadastro de Insumos'!$A$2:$J$101,7,FALSE),""))</f>
        <v/>
      </c>
      <c r="G16" s="28" t="n"/>
      <c r="H16" s="45">
        <f>IF(C16="","",IFERROR(VLOOKUP(C16,'Cadastro de Insumos'!$A$2:$J$101,4,FALSE),""))</f>
        <v/>
      </c>
      <c r="I16" s="29" t="n"/>
      <c r="J16" s="29" t="n"/>
      <c r="K16" s="31">
        <f>IF(OR(G16="",I16=""),"",G16*I16+IF(J16="",0,J16))</f>
        <v/>
      </c>
      <c r="L16" s="31">
        <f>IF(G16="","",IFERROR(K16/G16,0))</f>
        <v/>
      </c>
      <c r="M16" s="32">
        <f>IF(A16="","",A16-DAY(A16)+1)</f>
        <v/>
      </c>
    </row>
    <row r="17">
      <c r="A17" s="30" t="n"/>
      <c r="B17" s="3" t="n"/>
      <c r="C17" s="3" t="n"/>
      <c r="D17" s="8">
        <f>IF(C17="","",IFERROR(VLOOKUP(C17,'Cadastro de Insumos'!$A$2:$J$101,2,FALSE),"Código não encontrado"))</f>
        <v/>
      </c>
      <c r="E17" s="8">
        <f>IF(C17="","",IFERROR(VLOOKUP(C17,'Cadastro de Insumos'!$A$2:$J$101,3,FALSE),""))</f>
        <v/>
      </c>
      <c r="F17" s="8">
        <f>IF(C17="","",IFERROR(VLOOKUP(C17,'Cadastro de Insumos'!$A$2:$J$101,7,FALSE),""))</f>
        <v/>
      </c>
      <c r="G17" s="28" t="n"/>
      <c r="H17" s="47">
        <f>IF(C17="","",IFERROR(VLOOKUP(C17,'Cadastro de Insumos'!$A$2:$J$101,4,FALSE),""))</f>
        <v/>
      </c>
      <c r="I17" s="29" t="n"/>
      <c r="J17" s="29" t="n"/>
      <c r="K17" s="33">
        <f>IF(OR(G17="",I17=""),"",G17*I17+IF(J17="",0,J17))</f>
        <v/>
      </c>
      <c r="L17" s="33">
        <f>IF(G17="","",IFERROR(K17/G17,0))</f>
        <v/>
      </c>
      <c r="M17" s="34">
        <f>IF(A17="","",A17-DAY(A17)+1)</f>
        <v/>
      </c>
    </row>
    <row r="18">
      <c r="A18" s="30" t="n"/>
      <c r="B18" s="3" t="n"/>
      <c r="C18" s="3" t="n"/>
      <c r="D18" s="7">
        <f>IF(C18="","",IFERROR(VLOOKUP(C18,'Cadastro de Insumos'!$A$2:$J$101,2,FALSE),"Código não encontrado"))</f>
        <v/>
      </c>
      <c r="E18" s="7">
        <f>IF(C18="","",IFERROR(VLOOKUP(C18,'Cadastro de Insumos'!$A$2:$J$101,3,FALSE),""))</f>
        <v/>
      </c>
      <c r="F18" s="7">
        <f>IF(C18="","",IFERROR(VLOOKUP(C18,'Cadastro de Insumos'!$A$2:$J$101,7,FALSE),""))</f>
        <v/>
      </c>
      <c r="G18" s="28" t="n"/>
      <c r="H18" s="45">
        <f>IF(C18="","",IFERROR(VLOOKUP(C18,'Cadastro de Insumos'!$A$2:$J$101,4,FALSE),""))</f>
        <v/>
      </c>
      <c r="I18" s="29" t="n"/>
      <c r="J18" s="29" t="n"/>
      <c r="K18" s="31">
        <f>IF(OR(G18="",I18=""),"",G18*I18+IF(J18="",0,J18))</f>
        <v/>
      </c>
      <c r="L18" s="31">
        <f>IF(G18="","",IFERROR(K18/G18,0))</f>
        <v/>
      </c>
      <c r="M18" s="32">
        <f>IF(A18="","",A18-DAY(A18)+1)</f>
        <v/>
      </c>
    </row>
    <row r="19">
      <c r="A19" s="30" t="n"/>
      <c r="B19" s="3" t="n"/>
      <c r="C19" s="3" t="n"/>
      <c r="D19" s="8">
        <f>IF(C19="","",IFERROR(VLOOKUP(C19,'Cadastro de Insumos'!$A$2:$J$101,2,FALSE),"Código não encontrado"))</f>
        <v/>
      </c>
      <c r="E19" s="8">
        <f>IF(C19="","",IFERROR(VLOOKUP(C19,'Cadastro de Insumos'!$A$2:$J$101,3,FALSE),""))</f>
        <v/>
      </c>
      <c r="F19" s="8">
        <f>IF(C19="","",IFERROR(VLOOKUP(C19,'Cadastro de Insumos'!$A$2:$J$101,7,FALSE),""))</f>
        <v/>
      </c>
      <c r="G19" s="28" t="n"/>
      <c r="H19" s="47">
        <f>IF(C19="","",IFERROR(VLOOKUP(C19,'Cadastro de Insumos'!$A$2:$J$101,4,FALSE),""))</f>
        <v/>
      </c>
      <c r="I19" s="29" t="n"/>
      <c r="J19" s="29" t="n"/>
      <c r="K19" s="33">
        <f>IF(OR(G19="",I19=""),"",G19*I19+IF(J19="",0,J19))</f>
        <v/>
      </c>
      <c r="L19" s="33">
        <f>IF(G19="","",IFERROR(K19/G19,0))</f>
        <v/>
      </c>
      <c r="M19" s="34">
        <f>IF(A19="","",A19-DAY(A19)+1)</f>
        <v/>
      </c>
    </row>
    <row r="20">
      <c r="A20" s="30" t="n"/>
      <c r="B20" s="3" t="n"/>
      <c r="C20" s="3" t="n"/>
      <c r="D20" s="7">
        <f>IF(C20="","",IFERROR(VLOOKUP(C20,'Cadastro de Insumos'!$A$2:$J$101,2,FALSE),"Código não encontrado"))</f>
        <v/>
      </c>
      <c r="E20" s="7">
        <f>IF(C20="","",IFERROR(VLOOKUP(C20,'Cadastro de Insumos'!$A$2:$J$101,3,FALSE),""))</f>
        <v/>
      </c>
      <c r="F20" s="7">
        <f>IF(C20="","",IFERROR(VLOOKUP(C20,'Cadastro de Insumos'!$A$2:$J$101,7,FALSE),""))</f>
        <v/>
      </c>
      <c r="G20" s="28" t="n"/>
      <c r="H20" s="45">
        <f>IF(C20="","",IFERROR(VLOOKUP(C20,'Cadastro de Insumos'!$A$2:$J$101,4,FALSE),""))</f>
        <v/>
      </c>
      <c r="I20" s="29" t="n"/>
      <c r="J20" s="29" t="n"/>
      <c r="K20" s="31">
        <f>IF(OR(G20="",I20=""),"",G20*I20+IF(J20="",0,J20))</f>
        <v/>
      </c>
      <c r="L20" s="31">
        <f>IF(G20="","",IFERROR(K20/G20,0))</f>
        <v/>
      </c>
      <c r="M20" s="32">
        <f>IF(A20="","",A20-DAY(A20)+1)</f>
        <v/>
      </c>
    </row>
    <row r="21">
      <c r="A21" s="30" t="n"/>
      <c r="B21" s="3" t="n"/>
      <c r="C21" s="3" t="n"/>
      <c r="D21" s="8">
        <f>IF(C21="","",IFERROR(VLOOKUP(C21,'Cadastro de Insumos'!$A$2:$J$101,2,FALSE),"Código não encontrado"))</f>
        <v/>
      </c>
      <c r="E21" s="8">
        <f>IF(C21="","",IFERROR(VLOOKUP(C21,'Cadastro de Insumos'!$A$2:$J$101,3,FALSE),""))</f>
        <v/>
      </c>
      <c r="F21" s="8">
        <f>IF(C21="","",IFERROR(VLOOKUP(C21,'Cadastro de Insumos'!$A$2:$J$101,7,FALSE),""))</f>
        <v/>
      </c>
      <c r="G21" s="28" t="n"/>
      <c r="H21" s="47">
        <f>IF(C21="","",IFERROR(VLOOKUP(C21,'Cadastro de Insumos'!$A$2:$J$101,4,FALSE),""))</f>
        <v/>
      </c>
      <c r="I21" s="29" t="n"/>
      <c r="J21" s="29" t="n"/>
      <c r="K21" s="33">
        <f>IF(OR(G21="",I21=""),"",G21*I21+IF(J21="",0,J21))</f>
        <v/>
      </c>
      <c r="L21" s="33">
        <f>IF(G21="","",IFERROR(K21/G21,0))</f>
        <v/>
      </c>
      <c r="M21" s="34">
        <f>IF(A21="","",A21-DAY(A21)+1)</f>
        <v/>
      </c>
    </row>
    <row r="22">
      <c r="A22" s="30" t="n"/>
      <c r="B22" s="3" t="n"/>
      <c r="C22" s="3" t="n"/>
      <c r="D22" s="7">
        <f>IF(C22="","",IFERROR(VLOOKUP(C22,'Cadastro de Insumos'!$A$2:$J$101,2,FALSE),"Código não encontrado"))</f>
        <v/>
      </c>
      <c r="E22" s="7">
        <f>IF(C22="","",IFERROR(VLOOKUP(C22,'Cadastro de Insumos'!$A$2:$J$101,3,FALSE),""))</f>
        <v/>
      </c>
      <c r="F22" s="7">
        <f>IF(C22="","",IFERROR(VLOOKUP(C22,'Cadastro de Insumos'!$A$2:$J$101,7,FALSE),""))</f>
        <v/>
      </c>
      <c r="G22" s="28" t="n"/>
      <c r="H22" s="45">
        <f>IF(C22="","",IFERROR(VLOOKUP(C22,'Cadastro de Insumos'!$A$2:$J$101,4,FALSE),""))</f>
        <v/>
      </c>
      <c r="I22" s="29" t="n"/>
      <c r="J22" s="29" t="n"/>
      <c r="K22" s="31">
        <f>IF(OR(G22="",I22=""),"",G22*I22+IF(J22="",0,J22))</f>
        <v/>
      </c>
      <c r="L22" s="31">
        <f>IF(G22="","",IFERROR(K22/G22,0))</f>
        <v/>
      </c>
      <c r="M22" s="32">
        <f>IF(A22="","",A22-DAY(A22)+1)</f>
        <v/>
      </c>
    </row>
    <row r="23">
      <c r="A23" s="30" t="n"/>
      <c r="B23" s="3" t="n"/>
      <c r="C23" s="3" t="n"/>
      <c r="D23" s="8">
        <f>IF(C23="","",IFERROR(VLOOKUP(C23,'Cadastro de Insumos'!$A$2:$J$101,2,FALSE),"Código não encontrado"))</f>
        <v/>
      </c>
      <c r="E23" s="8">
        <f>IF(C23="","",IFERROR(VLOOKUP(C23,'Cadastro de Insumos'!$A$2:$J$101,3,FALSE),""))</f>
        <v/>
      </c>
      <c r="F23" s="8">
        <f>IF(C23="","",IFERROR(VLOOKUP(C23,'Cadastro de Insumos'!$A$2:$J$101,7,FALSE),""))</f>
        <v/>
      </c>
      <c r="G23" s="28" t="n"/>
      <c r="H23" s="47">
        <f>IF(C23="","",IFERROR(VLOOKUP(C23,'Cadastro de Insumos'!$A$2:$J$101,4,FALSE),""))</f>
        <v/>
      </c>
      <c r="I23" s="29" t="n"/>
      <c r="J23" s="29" t="n"/>
      <c r="K23" s="33">
        <f>IF(OR(G23="",I23=""),"",G23*I23+IF(J23="",0,J23))</f>
        <v/>
      </c>
      <c r="L23" s="33">
        <f>IF(G23="","",IFERROR(K23/G23,0))</f>
        <v/>
      </c>
      <c r="M23" s="34">
        <f>IF(A23="","",A23-DAY(A23)+1)</f>
        <v/>
      </c>
    </row>
    <row r="24">
      <c r="A24" s="30" t="n"/>
      <c r="B24" s="3" t="n"/>
      <c r="C24" s="3" t="n"/>
      <c r="D24" s="7">
        <f>IF(C24="","",IFERROR(VLOOKUP(C24,'Cadastro de Insumos'!$A$2:$J$101,2,FALSE),"Código não encontrado"))</f>
        <v/>
      </c>
      <c r="E24" s="7">
        <f>IF(C24="","",IFERROR(VLOOKUP(C24,'Cadastro de Insumos'!$A$2:$J$101,3,FALSE),""))</f>
        <v/>
      </c>
      <c r="F24" s="7">
        <f>IF(C24="","",IFERROR(VLOOKUP(C24,'Cadastro de Insumos'!$A$2:$J$101,7,FALSE),""))</f>
        <v/>
      </c>
      <c r="G24" s="28" t="n"/>
      <c r="H24" s="45">
        <f>IF(C24="","",IFERROR(VLOOKUP(C24,'Cadastro de Insumos'!$A$2:$J$101,4,FALSE),""))</f>
        <v/>
      </c>
      <c r="I24" s="29" t="n"/>
      <c r="J24" s="29" t="n"/>
      <c r="K24" s="31">
        <f>IF(OR(G24="",I24=""),"",G24*I24+IF(J24="",0,J24))</f>
        <v/>
      </c>
      <c r="L24" s="31">
        <f>IF(G24="","",IFERROR(K24/G24,0))</f>
        <v/>
      </c>
      <c r="M24" s="32">
        <f>IF(A24="","",A24-DAY(A24)+1)</f>
        <v/>
      </c>
    </row>
    <row r="25">
      <c r="A25" s="30" t="n"/>
      <c r="B25" s="3" t="n"/>
      <c r="C25" s="3" t="n"/>
      <c r="D25" s="8">
        <f>IF(C25="","",IFERROR(VLOOKUP(C25,'Cadastro de Insumos'!$A$2:$J$101,2,FALSE),"Código não encontrado"))</f>
        <v/>
      </c>
      <c r="E25" s="8">
        <f>IF(C25="","",IFERROR(VLOOKUP(C25,'Cadastro de Insumos'!$A$2:$J$101,3,FALSE),""))</f>
        <v/>
      </c>
      <c r="F25" s="8">
        <f>IF(C25="","",IFERROR(VLOOKUP(C25,'Cadastro de Insumos'!$A$2:$J$101,7,FALSE),""))</f>
        <v/>
      </c>
      <c r="G25" s="28" t="n"/>
      <c r="H25" s="47">
        <f>IF(C25="","",IFERROR(VLOOKUP(C25,'Cadastro de Insumos'!$A$2:$J$101,4,FALSE),""))</f>
        <v/>
      </c>
      <c r="I25" s="29" t="n"/>
      <c r="J25" s="29" t="n"/>
      <c r="K25" s="33">
        <f>IF(OR(G25="",I25=""),"",G25*I25+IF(J25="",0,J25))</f>
        <v/>
      </c>
      <c r="L25" s="33">
        <f>IF(G25="","",IFERROR(K25/G25,0))</f>
        <v/>
      </c>
      <c r="M25" s="34">
        <f>IF(A25="","",A25-DAY(A25)+1)</f>
        <v/>
      </c>
    </row>
    <row r="26">
      <c r="A26" s="30" t="n"/>
      <c r="B26" s="3" t="n"/>
      <c r="C26" s="3" t="n"/>
      <c r="D26" s="7">
        <f>IF(C26="","",IFERROR(VLOOKUP(C26,'Cadastro de Insumos'!$A$2:$J$101,2,FALSE),"Código não encontrado"))</f>
        <v/>
      </c>
      <c r="E26" s="7">
        <f>IF(C26="","",IFERROR(VLOOKUP(C26,'Cadastro de Insumos'!$A$2:$J$101,3,FALSE),""))</f>
        <v/>
      </c>
      <c r="F26" s="7">
        <f>IF(C26="","",IFERROR(VLOOKUP(C26,'Cadastro de Insumos'!$A$2:$J$101,7,FALSE),""))</f>
        <v/>
      </c>
      <c r="G26" s="28" t="n"/>
      <c r="H26" s="45">
        <f>IF(C26="","",IFERROR(VLOOKUP(C26,'Cadastro de Insumos'!$A$2:$J$101,4,FALSE),""))</f>
        <v/>
      </c>
      <c r="I26" s="29" t="n"/>
      <c r="J26" s="29" t="n"/>
      <c r="K26" s="31">
        <f>IF(OR(G26="",I26=""),"",G26*I26+IF(J26="",0,J26))</f>
        <v/>
      </c>
      <c r="L26" s="31">
        <f>IF(G26="","",IFERROR(K26/G26,0))</f>
        <v/>
      </c>
      <c r="M26" s="32">
        <f>IF(A26="","",A26-DAY(A26)+1)</f>
        <v/>
      </c>
    </row>
    <row r="27">
      <c r="A27" s="30" t="n"/>
      <c r="B27" s="3" t="n"/>
      <c r="C27" s="3" t="n"/>
      <c r="D27" s="8">
        <f>IF(C27="","",IFERROR(VLOOKUP(C27,'Cadastro de Insumos'!$A$2:$J$101,2,FALSE),"Código não encontrado"))</f>
        <v/>
      </c>
      <c r="E27" s="8">
        <f>IF(C27="","",IFERROR(VLOOKUP(C27,'Cadastro de Insumos'!$A$2:$J$101,3,FALSE),""))</f>
        <v/>
      </c>
      <c r="F27" s="8">
        <f>IF(C27="","",IFERROR(VLOOKUP(C27,'Cadastro de Insumos'!$A$2:$J$101,7,FALSE),""))</f>
        <v/>
      </c>
      <c r="G27" s="28" t="n"/>
      <c r="H27" s="47">
        <f>IF(C27="","",IFERROR(VLOOKUP(C27,'Cadastro de Insumos'!$A$2:$J$101,4,FALSE),""))</f>
        <v/>
      </c>
      <c r="I27" s="29" t="n"/>
      <c r="J27" s="29" t="n"/>
      <c r="K27" s="33">
        <f>IF(OR(G27="",I27=""),"",G27*I27+IF(J27="",0,J27))</f>
        <v/>
      </c>
      <c r="L27" s="33">
        <f>IF(G27="","",IFERROR(K27/G27,0))</f>
        <v/>
      </c>
      <c r="M27" s="34">
        <f>IF(A27="","",A27-DAY(A27)+1)</f>
        <v/>
      </c>
    </row>
    <row r="28">
      <c r="A28" s="30" t="n"/>
      <c r="B28" s="3" t="n"/>
      <c r="C28" s="3" t="n"/>
      <c r="D28" s="7">
        <f>IF(C28="","",IFERROR(VLOOKUP(C28,'Cadastro de Insumos'!$A$2:$J$101,2,FALSE),"Código não encontrado"))</f>
        <v/>
      </c>
      <c r="E28" s="7">
        <f>IF(C28="","",IFERROR(VLOOKUP(C28,'Cadastro de Insumos'!$A$2:$J$101,3,FALSE),""))</f>
        <v/>
      </c>
      <c r="F28" s="7">
        <f>IF(C28="","",IFERROR(VLOOKUP(C28,'Cadastro de Insumos'!$A$2:$J$101,7,FALSE),""))</f>
        <v/>
      </c>
      <c r="G28" s="28" t="n"/>
      <c r="H28" s="45">
        <f>IF(C28="","",IFERROR(VLOOKUP(C28,'Cadastro de Insumos'!$A$2:$J$101,4,FALSE),""))</f>
        <v/>
      </c>
      <c r="I28" s="29" t="n"/>
      <c r="J28" s="29" t="n"/>
      <c r="K28" s="31">
        <f>IF(OR(G28="",I28=""),"",G28*I28+IF(J28="",0,J28))</f>
        <v/>
      </c>
      <c r="L28" s="31">
        <f>IF(G28="","",IFERROR(K28/G28,0))</f>
        <v/>
      </c>
      <c r="M28" s="32">
        <f>IF(A28="","",A28-DAY(A28)+1)</f>
        <v/>
      </c>
    </row>
    <row r="29">
      <c r="A29" s="30" t="n"/>
      <c r="B29" s="3" t="n"/>
      <c r="C29" s="3" t="n"/>
      <c r="D29" s="8">
        <f>IF(C29="","",IFERROR(VLOOKUP(C29,'Cadastro de Insumos'!$A$2:$J$101,2,FALSE),"Código não encontrado"))</f>
        <v/>
      </c>
      <c r="E29" s="8">
        <f>IF(C29="","",IFERROR(VLOOKUP(C29,'Cadastro de Insumos'!$A$2:$J$101,3,FALSE),""))</f>
        <v/>
      </c>
      <c r="F29" s="8">
        <f>IF(C29="","",IFERROR(VLOOKUP(C29,'Cadastro de Insumos'!$A$2:$J$101,7,FALSE),""))</f>
        <v/>
      </c>
      <c r="G29" s="28" t="n"/>
      <c r="H29" s="47">
        <f>IF(C29="","",IFERROR(VLOOKUP(C29,'Cadastro de Insumos'!$A$2:$J$101,4,FALSE),""))</f>
        <v/>
      </c>
      <c r="I29" s="29" t="n"/>
      <c r="J29" s="29" t="n"/>
      <c r="K29" s="33">
        <f>IF(OR(G29="",I29=""),"",G29*I29+IF(J29="",0,J29))</f>
        <v/>
      </c>
      <c r="L29" s="33">
        <f>IF(G29="","",IFERROR(K29/G29,0))</f>
        <v/>
      </c>
      <c r="M29" s="34">
        <f>IF(A29="","",A29-DAY(A29)+1)</f>
        <v/>
      </c>
    </row>
    <row r="30">
      <c r="A30" s="30" t="n"/>
      <c r="B30" s="3" t="n"/>
      <c r="C30" s="3" t="n"/>
      <c r="D30" s="7">
        <f>IF(C30="","",IFERROR(VLOOKUP(C30,'Cadastro de Insumos'!$A$2:$J$101,2,FALSE),"Código não encontrado"))</f>
        <v/>
      </c>
      <c r="E30" s="7">
        <f>IF(C30="","",IFERROR(VLOOKUP(C30,'Cadastro de Insumos'!$A$2:$J$101,3,FALSE),""))</f>
        <v/>
      </c>
      <c r="F30" s="7">
        <f>IF(C30="","",IFERROR(VLOOKUP(C30,'Cadastro de Insumos'!$A$2:$J$101,7,FALSE),""))</f>
        <v/>
      </c>
      <c r="G30" s="28" t="n"/>
      <c r="H30" s="45">
        <f>IF(C30="","",IFERROR(VLOOKUP(C30,'Cadastro de Insumos'!$A$2:$J$101,4,FALSE),""))</f>
        <v/>
      </c>
      <c r="I30" s="29" t="n"/>
      <c r="J30" s="29" t="n"/>
      <c r="K30" s="31">
        <f>IF(OR(G30="",I30=""),"",G30*I30+IF(J30="",0,J30))</f>
        <v/>
      </c>
      <c r="L30" s="31">
        <f>IF(G30="","",IFERROR(K30/G30,0))</f>
        <v/>
      </c>
      <c r="M30" s="32">
        <f>IF(A30="","",A30-DAY(A30)+1)</f>
        <v/>
      </c>
    </row>
    <row r="31">
      <c r="A31" s="30" t="n"/>
      <c r="B31" s="3" t="n"/>
      <c r="C31" s="3" t="n"/>
      <c r="D31" s="8">
        <f>IF(C31="","",IFERROR(VLOOKUP(C31,'Cadastro de Insumos'!$A$2:$J$101,2,FALSE),"Código não encontrado"))</f>
        <v/>
      </c>
      <c r="E31" s="8">
        <f>IF(C31="","",IFERROR(VLOOKUP(C31,'Cadastro de Insumos'!$A$2:$J$101,3,FALSE),""))</f>
        <v/>
      </c>
      <c r="F31" s="8">
        <f>IF(C31="","",IFERROR(VLOOKUP(C31,'Cadastro de Insumos'!$A$2:$J$101,7,FALSE),""))</f>
        <v/>
      </c>
      <c r="G31" s="28" t="n"/>
      <c r="H31" s="47">
        <f>IF(C31="","",IFERROR(VLOOKUP(C31,'Cadastro de Insumos'!$A$2:$J$101,4,FALSE),""))</f>
        <v/>
      </c>
      <c r="I31" s="29" t="n"/>
      <c r="J31" s="29" t="n"/>
      <c r="K31" s="33">
        <f>IF(OR(G31="",I31=""),"",G31*I31+IF(J31="",0,J31))</f>
        <v/>
      </c>
      <c r="L31" s="33">
        <f>IF(G31="","",IFERROR(K31/G31,0))</f>
        <v/>
      </c>
      <c r="M31" s="34">
        <f>IF(A31="","",A31-DAY(A31)+1)</f>
        <v/>
      </c>
    </row>
    <row r="32">
      <c r="A32" s="30" t="n"/>
      <c r="B32" s="3" t="n"/>
      <c r="C32" s="3" t="n"/>
      <c r="D32" s="7">
        <f>IF(C32="","",IFERROR(VLOOKUP(C32,'Cadastro de Insumos'!$A$2:$J$101,2,FALSE),"Código não encontrado"))</f>
        <v/>
      </c>
      <c r="E32" s="7">
        <f>IF(C32="","",IFERROR(VLOOKUP(C32,'Cadastro de Insumos'!$A$2:$J$101,3,FALSE),""))</f>
        <v/>
      </c>
      <c r="F32" s="7">
        <f>IF(C32="","",IFERROR(VLOOKUP(C32,'Cadastro de Insumos'!$A$2:$J$101,7,FALSE),""))</f>
        <v/>
      </c>
      <c r="G32" s="28" t="n"/>
      <c r="H32" s="45">
        <f>IF(C32="","",IFERROR(VLOOKUP(C32,'Cadastro de Insumos'!$A$2:$J$101,4,FALSE),""))</f>
        <v/>
      </c>
      <c r="I32" s="29" t="n"/>
      <c r="J32" s="29" t="n"/>
      <c r="K32" s="31">
        <f>IF(OR(G32="",I32=""),"",G32*I32+IF(J32="",0,J32))</f>
        <v/>
      </c>
      <c r="L32" s="31">
        <f>IF(G32="","",IFERROR(K32/G32,0))</f>
        <v/>
      </c>
      <c r="M32" s="32">
        <f>IF(A32="","",A32-DAY(A32)+1)</f>
        <v/>
      </c>
    </row>
    <row r="33">
      <c r="A33" s="30" t="n"/>
      <c r="B33" s="3" t="n"/>
      <c r="C33" s="3" t="n"/>
      <c r="D33" s="8">
        <f>IF(C33="","",IFERROR(VLOOKUP(C33,'Cadastro de Insumos'!$A$2:$J$101,2,FALSE),"Código não encontrado"))</f>
        <v/>
      </c>
      <c r="E33" s="8">
        <f>IF(C33="","",IFERROR(VLOOKUP(C33,'Cadastro de Insumos'!$A$2:$J$101,3,FALSE),""))</f>
        <v/>
      </c>
      <c r="F33" s="8">
        <f>IF(C33="","",IFERROR(VLOOKUP(C33,'Cadastro de Insumos'!$A$2:$J$101,7,FALSE),""))</f>
        <v/>
      </c>
      <c r="G33" s="28" t="n"/>
      <c r="H33" s="47">
        <f>IF(C33="","",IFERROR(VLOOKUP(C33,'Cadastro de Insumos'!$A$2:$J$101,4,FALSE),""))</f>
        <v/>
      </c>
      <c r="I33" s="29" t="n"/>
      <c r="J33" s="29" t="n"/>
      <c r="K33" s="33">
        <f>IF(OR(G33="",I33=""),"",G33*I33+IF(J33="",0,J33))</f>
        <v/>
      </c>
      <c r="L33" s="33">
        <f>IF(G33="","",IFERROR(K33/G33,0))</f>
        <v/>
      </c>
      <c r="M33" s="34">
        <f>IF(A33="","",A33-DAY(A33)+1)</f>
        <v/>
      </c>
    </row>
    <row r="34">
      <c r="A34" s="30" t="n"/>
      <c r="B34" s="3" t="n"/>
      <c r="C34" s="3" t="n"/>
      <c r="D34" s="7">
        <f>IF(C34="","",IFERROR(VLOOKUP(C34,'Cadastro de Insumos'!$A$2:$J$101,2,FALSE),"Código não encontrado"))</f>
        <v/>
      </c>
      <c r="E34" s="7">
        <f>IF(C34="","",IFERROR(VLOOKUP(C34,'Cadastro de Insumos'!$A$2:$J$101,3,FALSE),""))</f>
        <v/>
      </c>
      <c r="F34" s="7">
        <f>IF(C34="","",IFERROR(VLOOKUP(C34,'Cadastro de Insumos'!$A$2:$J$101,7,FALSE),""))</f>
        <v/>
      </c>
      <c r="G34" s="28" t="n"/>
      <c r="H34" s="45">
        <f>IF(C34="","",IFERROR(VLOOKUP(C34,'Cadastro de Insumos'!$A$2:$J$101,4,FALSE),""))</f>
        <v/>
      </c>
      <c r="I34" s="29" t="n"/>
      <c r="J34" s="29" t="n"/>
      <c r="K34" s="31">
        <f>IF(OR(G34="",I34=""),"",G34*I34+IF(J34="",0,J34))</f>
        <v/>
      </c>
      <c r="L34" s="31">
        <f>IF(G34="","",IFERROR(K34/G34,0))</f>
        <v/>
      </c>
      <c r="M34" s="32">
        <f>IF(A34="","",A34-DAY(A34)+1)</f>
        <v/>
      </c>
    </row>
    <row r="35">
      <c r="A35" s="30" t="n"/>
      <c r="B35" s="3" t="n"/>
      <c r="C35" s="3" t="n"/>
      <c r="D35" s="8">
        <f>IF(C35="","",IFERROR(VLOOKUP(C35,'Cadastro de Insumos'!$A$2:$J$101,2,FALSE),"Código não encontrado"))</f>
        <v/>
      </c>
      <c r="E35" s="8">
        <f>IF(C35="","",IFERROR(VLOOKUP(C35,'Cadastro de Insumos'!$A$2:$J$101,3,FALSE),""))</f>
        <v/>
      </c>
      <c r="F35" s="8">
        <f>IF(C35="","",IFERROR(VLOOKUP(C35,'Cadastro de Insumos'!$A$2:$J$101,7,FALSE),""))</f>
        <v/>
      </c>
      <c r="G35" s="28" t="n"/>
      <c r="H35" s="47">
        <f>IF(C35="","",IFERROR(VLOOKUP(C35,'Cadastro de Insumos'!$A$2:$J$101,4,FALSE),""))</f>
        <v/>
      </c>
      <c r="I35" s="29" t="n"/>
      <c r="J35" s="29" t="n"/>
      <c r="K35" s="33">
        <f>IF(OR(G35="",I35=""),"",G35*I35+IF(J35="",0,J35))</f>
        <v/>
      </c>
      <c r="L35" s="33">
        <f>IF(G35="","",IFERROR(K35/G35,0))</f>
        <v/>
      </c>
      <c r="M35" s="34">
        <f>IF(A35="","",A35-DAY(A35)+1)</f>
        <v/>
      </c>
    </row>
    <row r="36">
      <c r="A36" s="30" t="n"/>
      <c r="B36" s="3" t="n"/>
      <c r="C36" s="3" t="n"/>
      <c r="D36" s="7">
        <f>IF(C36="","",IFERROR(VLOOKUP(C36,'Cadastro de Insumos'!$A$2:$J$101,2,FALSE),"Código não encontrado"))</f>
        <v/>
      </c>
      <c r="E36" s="7">
        <f>IF(C36="","",IFERROR(VLOOKUP(C36,'Cadastro de Insumos'!$A$2:$J$101,3,FALSE),""))</f>
        <v/>
      </c>
      <c r="F36" s="7">
        <f>IF(C36="","",IFERROR(VLOOKUP(C36,'Cadastro de Insumos'!$A$2:$J$101,7,FALSE),""))</f>
        <v/>
      </c>
      <c r="G36" s="28" t="n"/>
      <c r="H36" s="45">
        <f>IF(C36="","",IFERROR(VLOOKUP(C36,'Cadastro de Insumos'!$A$2:$J$101,4,FALSE),""))</f>
        <v/>
      </c>
      <c r="I36" s="29" t="n"/>
      <c r="J36" s="29" t="n"/>
      <c r="K36" s="31">
        <f>IF(OR(G36="",I36=""),"",G36*I36+IF(J36="",0,J36))</f>
        <v/>
      </c>
      <c r="L36" s="31">
        <f>IF(G36="","",IFERROR(K36/G36,0))</f>
        <v/>
      </c>
      <c r="M36" s="32">
        <f>IF(A36="","",A36-DAY(A36)+1)</f>
        <v/>
      </c>
    </row>
    <row r="37">
      <c r="A37" s="30" t="n"/>
      <c r="B37" s="3" t="n"/>
      <c r="C37" s="3" t="n"/>
      <c r="D37" s="8">
        <f>IF(C37="","",IFERROR(VLOOKUP(C37,'Cadastro de Insumos'!$A$2:$J$101,2,FALSE),"Código não encontrado"))</f>
        <v/>
      </c>
      <c r="E37" s="8">
        <f>IF(C37="","",IFERROR(VLOOKUP(C37,'Cadastro de Insumos'!$A$2:$J$101,3,FALSE),""))</f>
        <v/>
      </c>
      <c r="F37" s="8">
        <f>IF(C37="","",IFERROR(VLOOKUP(C37,'Cadastro de Insumos'!$A$2:$J$101,7,FALSE),""))</f>
        <v/>
      </c>
      <c r="G37" s="28" t="n"/>
      <c r="H37" s="47">
        <f>IF(C37="","",IFERROR(VLOOKUP(C37,'Cadastro de Insumos'!$A$2:$J$101,4,FALSE),""))</f>
        <v/>
      </c>
      <c r="I37" s="29" t="n"/>
      <c r="J37" s="29" t="n"/>
      <c r="K37" s="33">
        <f>IF(OR(G37="",I37=""),"",G37*I37+IF(J37="",0,J37))</f>
        <v/>
      </c>
      <c r="L37" s="33">
        <f>IF(G37="","",IFERROR(K37/G37,0))</f>
        <v/>
      </c>
      <c r="M37" s="34">
        <f>IF(A37="","",A37-DAY(A37)+1)</f>
        <v/>
      </c>
    </row>
    <row r="38">
      <c r="A38" s="30" t="n"/>
      <c r="B38" s="3" t="n"/>
      <c r="C38" s="3" t="n"/>
      <c r="D38" s="7">
        <f>IF(C38="","",IFERROR(VLOOKUP(C38,'Cadastro de Insumos'!$A$2:$J$101,2,FALSE),"Código não encontrado"))</f>
        <v/>
      </c>
      <c r="E38" s="7">
        <f>IF(C38="","",IFERROR(VLOOKUP(C38,'Cadastro de Insumos'!$A$2:$J$101,3,FALSE),""))</f>
        <v/>
      </c>
      <c r="F38" s="7">
        <f>IF(C38="","",IFERROR(VLOOKUP(C38,'Cadastro de Insumos'!$A$2:$J$101,7,FALSE),""))</f>
        <v/>
      </c>
      <c r="G38" s="28" t="n"/>
      <c r="H38" s="45">
        <f>IF(C38="","",IFERROR(VLOOKUP(C38,'Cadastro de Insumos'!$A$2:$J$101,4,FALSE),""))</f>
        <v/>
      </c>
      <c r="I38" s="29" t="n"/>
      <c r="J38" s="29" t="n"/>
      <c r="K38" s="31">
        <f>IF(OR(G38="",I38=""),"",G38*I38+IF(J38="",0,J38))</f>
        <v/>
      </c>
      <c r="L38" s="31">
        <f>IF(G38="","",IFERROR(K38/G38,0))</f>
        <v/>
      </c>
      <c r="M38" s="32">
        <f>IF(A38="","",A38-DAY(A38)+1)</f>
        <v/>
      </c>
    </row>
    <row r="39">
      <c r="A39" s="30" t="n"/>
      <c r="B39" s="3" t="n"/>
      <c r="C39" s="3" t="n"/>
      <c r="D39" s="8">
        <f>IF(C39="","",IFERROR(VLOOKUP(C39,'Cadastro de Insumos'!$A$2:$J$101,2,FALSE),"Código não encontrado"))</f>
        <v/>
      </c>
      <c r="E39" s="8">
        <f>IF(C39="","",IFERROR(VLOOKUP(C39,'Cadastro de Insumos'!$A$2:$J$101,3,FALSE),""))</f>
        <v/>
      </c>
      <c r="F39" s="8">
        <f>IF(C39="","",IFERROR(VLOOKUP(C39,'Cadastro de Insumos'!$A$2:$J$101,7,FALSE),""))</f>
        <v/>
      </c>
      <c r="G39" s="28" t="n"/>
      <c r="H39" s="47">
        <f>IF(C39="","",IFERROR(VLOOKUP(C39,'Cadastro de Insumos'!$A$2:$J$101,4,FALSE),""))</f>
        <v/>
      </c>
      <c r="I39" s="29" t="n"/>
      <c r="J39" s="29" t="n"/>
      <c r="K39" s="33">
        <f>IF(OR(G39="",I39=""),"",G39*I39+IF(J39="",0,J39))</f>
        <v/>
      </c>
      <c r="L39" s="33">
        <f>IF(G39="","",IFERROR(K39/G39,0))</f>
        <v/>
      </c>
      <c r="M39" s="34">
        <f>IF(A39="","",A39-DAY(A39)+1)</f>
        <v/>
      </c>
    </row>
    <row r="40">
      <c r="A40" s="30" t="n"/>
      <c r="B40" s="3" t="n"/>
      <c r="C40" s="3" t="n"/>
      <c r="D40" s="7">
        <f>IF(C40="","",IFERROR(VLOOKUP(C40,'Cadastro de Insumos'!$A$2:$J$101,2,FALSE),"Código não encontrado"))</f>
        <v/>
      </c>
      <c r="E40" s="7">
        <f>IF(C40="","",IFERROR(VLOOKUP(C40,'Cadastro de Insumos'!$A$2:$J$101,3,FALSE),""))</f>
        <v/>
      </c>
      <c r="F40" s="7">
        <f>IF(C40="","",IFERROR(VLOOKUP(C40,'Cadastro de Insumos'!$A$2:$J$101,7,FALSE),""))</f>
        <v/>
      </c>
      <c r="G40" s="28" t="n"/>
      <c r="H40" s="45">
        <f>IF(C40="","",IFERROR(VLOOKUP(C40,'Cadastro de Insumos'!$A$2:$J$101,4,FALSE),""))</f>
        <v/>
      </c>
      <c r="I40" s="29" t="n"/>
      <c r="J40" s="29" t="n"/>
      <c r="K40" s="31">
        <f>IF(OR(G40="",I40=""),"",G40*I40+IF(J40="",0,J40))</f>
        <v/>
      </c>
      <c r="L40" s="31">
        <f>IF(G40="","",IFERROR(K40/G40,0))</f>
        <v/>
      </c>
      <c r="M40" s="32">
        <f>IF(A40="","",A40-DAY(A40)+1)</f>
        <v/>
      </c>
    </row>
    <row r="41">
      <c r="A41" s="30" t="n"/>
      <c r="B41" s="3" t="n"/>
      <c r="C41" s="3" t="n"/>
      <c r="D41" s="8">
        <f>IF(C41="","",IFERROR(VLOOKUP(C41,'Cadastro de Insumos'!$A$2:$J$101,2,FALSE),"Código não encontrado"))</f>
        <v/>
      </c>
      <c r="E41" s="8">
        <f>IF(C41="","",IFERROR(VLOOKUP(C41,'Cadastro de Insumos'!$A$2:$J$101,3,FALSE),""))</f>
        <v/>
      </c>
      <c r="F41" s="8">
        <f>IF(C41="","",IFERROR(VLOOKUP(C41,'Cadastro de Insumos'!$A$2:$J$101,7,FALSE),""))</f>
        <v/>
      </c>
      <c r="G41" s="28" t="n"/>
      <c r="H41" s="47">
        <f>IF(C41="","",IFERROR(VLOOKUP(C41,'Cadastro de Insumos'!$A$2:$J$101,4,FALSE),""))</f>
        <v/>
      </c>
      <c r="I41" s="29" t="n"/>
      <c r="J41" s="29" t="n"/>
      <c r="K41" s="33">
        <f>IF(OR(G41="",I41=""),"",G41*I41+IF(J41="",0,J41))</f>
        <v/>
      </c>
      <c r="L41" s="33">
        <f>IF(G41="","",IFERROR(K41/G41,0))</f>
        <v/>
      </c>
      <c r="M41" s="34">
        <f>IF(A41="","",A41-DAY(A41)+1)</f>
        <v/>
      </c>
    </row>
    <row r="42">
      <c r="A42" s="30" t="n"/>
      <c r="B42" s="3" t="n"/>
      <c r="C42" s="3" t="n"/>
      <c r="D42" s="7">
        <f>IF(C42="","",IFERROR(VLOOKUP(C42,'Cadastro de Insumos'!$A$2:$J$101,2,FALSE),"Código não encontrado"))</f>
        <v/>
      </c>
      <c r="E42" s="7">
        <f>IF(C42="","",IFERROR(VLOOKUP(C42,'Cadastro de Insumos'!$A$2:$J$101,3,FALSE),""))</f>
        <v/>
      </c>
      <c r="F42" s="7">
        <f>IF(C42="","",IFERROR(VLOOKUP(C42,'Cadastro de Insumos'!$A$2:$J$101,7,FALSE),""))</f>
        <v/>
      </c>
      <c r="G42" s="28" t="n"/>
      <c r="H42" s="45">
        <f>IF(C42="","",IFERROR(VLOOKUP(C42,'Cadastro de Insumos'!$A$2:$J$101,4,FALSE),""))</f>
        <v/>
      </c>
      <c r="I42" s="29" t="n"/>
      <c r="J42" s="29" t="n"/>
      <c r="K42" s="31">
        <f>IF(OR(G42="",I42=""),"",G42*I42+IF(J42="",0,J42))</f>
        <v/>
      </c>
      <c r="L42" s="31">
        <f>IF(G42="","",IFERROR(K42/G42,0))</f>
        <v/>
      </c>
      <c r="M42" s="32">
        <f>IF(A42="","",A42-DAY(A42)+1)</f>
        <v/>
      </c>
    </row>
    <row r="43">
      <c r="A43" s="30" t="n"/>
      <c r="B43" s="3" t="n"/>
      <c r="C43" s="3" t="n"/>
      <c r="D43" s="8">
        <f>IF(C43="","",IFERROR(VLOOKUP(C43,'Cadastro de Insumos'!$A$2:$J$101,2,FALSE),"Código não encontrado"))</f>
        <v/>
      </c>
      <c r="E43" s="8">
        <f>IF(C43="","",IFERROR(VLOOKUP(C43,'Cadastro de Insumos'!$A$2:$J$101,3,FALSE),""))</f>
        <v/>
      </c>
      <c r="F43" s="8">
        <f>IF(C43="","",IFERROR(VLOOKUP(C43,'Cadastro de Insumos'!$A$2:$J$101,7,FALSE),""))</f>
        <v/>
      </c>
      <c r="G43" s="28" t="n"/>
      <c r="H43" s="47">
        <f>IF(C43="","",IFERROR(VLOOKUP(C43,'Cadastro de Insumos'!$A$2:$J$101,4,FALSE),""))</f>
        <v/>
      </c>
      <c r="I43" s="29" t="n"/>
      <c r="J43" s="29" t="n"/>
      <c r="K43" s="33">
        <f>IF(OR(G43="",I43=""),"",G43*I43+IF(J43="",0,J43))</f>
        <v/>
      </c>
      <c r="L43" s="33">
        <f>IF(G43="","",IFERROR(K43/G43,0))</f>
        <v/>
      </c>
      <c r="M43" s="34">
        <f>IF(A43="","",A43-DAY(A43)+1)</f>
        <v/>
      </c>
    </row>
    <row r="44">
      <c r="A44" s="30" t="n"/>
      <c r="B44" s="3" t="n"/>
      <c r="C44" s="3" t="n"/>
      <c r="D44" s="7">
        <f>IF(C44="","",IFERROR(VLOOKUP(C44,'Cadastro de Insumos'!$A$2:$J$101,2,FALSE),"Código não encontrado"))</f>
        <v/>
      </c>
      <c r="E44" s="7">
        <f>IF(C44="","",IFERROR(VLOOKUP(C44,'Cadastro de Insumos'!$A$2:$J$101,3,FALSE),""))</f>
        <v/>
      </c>
      <c r="F44" s="7">
        <f>IF(C44="","",IFERROR(VLOOKUP(C44,'Cadastro de Insumos'!$A$2:$J$101,7,FALSE),""))</f>
        <v/>
      </c>
      <c r="G44" s="28" t="n"/>
      <c r="H44" s="45">
        <f>IF(C44="","",IFERROR(VLOOKUP(C44,'Cadastro de Insumos'!$A$2:$J$101,4,FALSE),""))</f>
        <v/>
      </c>
      <c r="I44" s="29" t="n"/>
      <c r="J44" s="29" t="n"/>
      <c r="K44" s="31">
        <f>IF(OR(G44="",I44=""),"",G44*I44+IF(J44="",0,J44))</f>
        <v/>
      </c>
      <c r="L44" s="31">
        <f>IF(G44="","",IFERROR(K44/G44,0))</f>
        <v/>
      </c>
      <c r="M44" s="32">
        <f>IF(A44="","",A44-DAY(A44)+1)</f>
        <v/>
      </c>
    </row>
    <row r="45">
      <c r="A45" s="30" t="n"/>
      <c r="B45" s="3" t="n"/>
      <c r="C45" s="3" t="n"/>
      <c r="D45" s="8">
        <f>IF(C45="","",IFERROR(VLOOKUP(C45,'Cadastro de Insumos'!$A$2:$J$101,2,FALSE),"Código não encontrado"))</f>
        <v/>
      </c>
      <c r="E45" s="8">
        <f>IF(C45="","",IFERROR(VLOOKUP(C45,'Cadastro de Insumos'!$A$2:$J$101,3,FALSE),""))</f>
        <v/>
      </c>
      <c r="F45" s="8">
        <f>IF(C45="","",IFERROR(VLOOKUP(C45,'Cadastro de Insumos'!$A$2:$J$101,7,FALSE),""))</f>
        <v/>
      </c>
      <c r="G45" s="28" t="n"/>
      <c r="H45" s="47">
        <f>IF(C45="","",IFERROR(VLOOKUP(C45,'Cadastro de Insumos'!$A$2:$J$101,4,FALSE),""))</f>
        <v/>
      </c>
      <c r="I45" s="29" t="n"/>
      <c r="J45" s="29" t="n"/>
      <c r="K45" s="33">
        <f>IF(OR(G45="",I45=""),"",G45*I45+IF(J45="",0,J45))</f>
        <v/>
      </c>
      <c r="L45" s="33">
        <f>IF(G45="","",IFERROR(K45/G45,0))</f>
        <v/>
      </c>
      <c r="M45" s="34">
        <f>IF(A45="","",A45-DAY(A45)+1)</f>
        <v/>
      </c>
    </row>
    <row r="46">
      <c r="A46" s="30" t="n"/>
      <c r="B46" s="3" t="n"/>
      <c r="C46" s="3" t="n"/>
      <c r="D46" s="7">
        <f>IF(C46="","",IFERROR(VLOOKUP(C46,'Cadastro de Insumos'!$A$2:$J$101,2,FALSE),"Código não encontrado"))</f>
        <v/>
      </c>
      <c r="E46" s="7">
        <f>IF(C46="","",IFERROR(VLOOKUP(C46,'Cadastro de Insumos'!$A$2:$J$101,3,FALSE),""))</f>
        <v/>
      </c>
      <c r="F46" s="7">
        <f>IF(C46="","",IFERROR(VLOOKUP(C46,'Cadastro de Insumos'!$A$2:$J$101,7,FALSE),""))</f>
        <v/>
      </c>
      <c r="G46" s="28" t="n"/>
      <c r="H46" s="45">
        <f>IF(C46="","",IFERROR(VLOOKUP(C46,'Cadastro de Insumos'!$A$2:$J$101,4,FALSE),""))</f>
        <v/>
      </c>
      <c r="I46" s="29" t="n"/>
      <c r="J46" s="29" t="n"/>
      <c r="K46" s="31">
        <f>IF(OR(G46="",I46=""),"",G46*I46+IF(J46="",0,J46))</f>
        <v/>
      </c>
      <c r="L46" s="31">
        <f>IF(G46="","",IFERROR(K46/G46,0))</f>
        <v/>
      </c>
      <c r="M46" s="32">
        <f>IF(A46="","",A46-DAY(A46)+1)</f>
        <v/>
      </c>
    </row>
    <row r="47">
      <c r="A47" s="30" t="n"/>
      <c r="B47" s="3" t="n"/>
      <c r="C47" s="3" t="n"/>
      <c r="D47" s="8">
        <f>IF(C47="","",IFERROR(VLOOKUP(C47,'Cadastro de Insumos'!$A$2:$J$101,2,FALSE),"Código não encontrado"))</f>
        <v/>
      </c>
      <c r="E47" s="8">
        <f>IF(C47="","",IFERROR(VLOOKUP(C47,'Cadastro de Insumos'!$A$2:$J$101,3,FALSE),""))</f>
        <v/>
      </c>
      <c r="F47" s="8">
        <f>IF(C47="","",IFERROR(VLOOKUP(C47,'Cadastro de Insumos'!$A$2:$J$101,7,FALSE),""))</f>
        <v/>
      </c>
      <c r="G47" s="28" t="n"/>
      <c r="H47" s="47">
        <f>IF(C47="","",IFERROR(VLOOKUP(C47,'Cadastro de Insumos'!$A$2:$J$101,4,FALSE),""))</f>
        <v/>
      </c>
      <c r="I47" s="29" t="n"/>
      <c r="J47" s="29" t="n"/>
      <c r="K47" s="33">
        <f>IF(OR(G47="",I47=""),"",G47*I47+IF(J47="",0,J47))</f>
        <v/>
      </c>
      <c r="L47" s="33">
        <f>IF(G47="","",IFERROR(K47/G47,0))</f>
        <v/>
      </c>
      <c r="M47" s="34">
        <f>IF(A47="","",A47-DAY(A47)+1)</f>
        <v/>
      </c>
    </row>
    <row r="48">
      <c r="A48" s="30" t="n"/>
      <c r="B48" s="3" t="n"/>
      <c r="C48" s="3" t="n"/>
      <c r="D48" s="7">
        <f>IF(C48="","",IFERROR(VLOOKUP(C48,'Cadastro de Insumos'!$A$2:$J$101,2,FALSE),"Código não encontrado"))</f>
        <v/>
      </c>
      <c r="E48" s="7">
        <f>IF(C48="","",IFERROR(VLOOKUP(C48,'Cadastro de Insumos'!$A$2:$J$101,3,FALSE),""))</f>
        <v/>
      </c>
      <c r="F48" s="7">
        <f>IF(C48="","",IFERROR(VLOOKUP(C48,'Cadastro de Insumos'!$A$2:$J$101,7,FALSE),""))</f>
        <v/>
      </c>
      <c r="G48" s="28" t="n"/>
      <c r="H48" s="45">
        <f>IF(C48="","",IFERROR(VLOOKUP(C48,'Cadastro de Insumos'!$A$2:$J$101,4,FALSE),""))</f>
        <v/>
      </c>
      <c r="I48" s="29" t="n"/>
      <c r="J48" s="29" t="n"/>
      <c r="K48" s="31">
        <f>IF(OR(G48="",I48=""),"",G48*I48+IF(J48="",0,J48))</f>
        <v/>
      </c>
      <c r="L48" s="31">
        <f>IF(G48="","",IFERROR(K48/G48,0))</f>
        <v/>
      </c>
      <c r="M48" s="32">
        <f>IF(A48="","",A48-DAY(A48)+1)</f>
        <v/>
      </c>
    </row>
    <row r="49">
      <c r="A49" s="30" t="n"/>
      <c r="B49" s="3" t="n"/>
      <c r="C49" s="3" t="n"/>
      <c r="D49" s="8">
        <f>IF(C49="","",IFERROR(VLOOKUP(C49,'Cadastro de Insumos'!$A$2:$J$101,2,FALSE),"Código não encontrado"))</f>
        <v/>
      </c>
      <c r="E49" s="8">
        <f>IF(C49="","",IFERROR(VLOOKUP(C49,'Cadastro de Insumos'!$A$2:$J$101,3,FALSE),""))</f>
        <v/>
      </c>
      <c r="F49" s="8">
        <f>IF(C49="","",IFERROR(VLOOKUP(C49,'Cadastro de Insumos'!$A$2:$J$101,7,FALSE),""))</f>
        <v/>
      </c>
      <c r="G49" s="28" t="n"/>
      <c r="H49" s="47">
        <f>IF(C49="","",IFERROR(VLOOKUP(C49,'Cadastro de Insumos'!$A$2:$J$101,4,FALSE),""))</f>
        <v/>
      </c>
      <c r="I49" s="29" t="n"/>
      <c r="J49" s="29" t="n"/>
      <c r="K49" s="33">
        <f>IF(OR(G49="",I49=""),"",G49*I49+IF(J49="",0,J49))</f>
        <v/>
      </c>
      <c r="L49" s="33">
        <f>IF(G49="","",IFERROR(K49/G49,0))</f>
        <v/>
      </c>
      <c r="M49" s="34">
        <f>IF(A49="","",A49-DAY(A49)+1)</f>
        <v/>
      </c>
    </row>
    <row r="50">
      <c r="A50" s="30" t="n"/>
      <c r="B50" s="3" t="n"/>
      <c r="C50" s="3" t="n"/>
      <c r="D50" s="7">
        <f>IF(C50="","",IFERROR(VLOOKUP(C50,'Cadastro de Insumos'!$A$2:$J$101,2,FALSE),"Código não encontrado"))</f>
        <v/>
      </c>
      <c r="E50" s="7">
        <f>IF(C50="","",IFERROR(VLOOKUP(C50,'Cadastro de Insumos'!$A$2:$J$101,3,FALSE),""))</f>
        <v/>
      </c>
      <c r="F50" s="7">
        <f>IF(C50="","",IFERROR(VLOOKUP(C50,'Cadastro de Insumos'!$A$2:$J$101,7,FALSE),""))</f>
        <v/>
      </c>
      <c r="G50" s="28" t="n"/>
      <c r="H50" s="45">
        <f>IF(C50="","",IFERROR(VLOOKUP(C50,'Cadastro de Insumos'!$A$2:$J$101,4,FALSE),""))</f>
        <v/>
      </c>
      <c r="I50" s="29" t="n"/>
      <c r="J50" s="29" t="n"/>
      <c r="K50" s="31">
        <f>IF(OR(G50="",I50=""),"",G50*I50+IF(J50="",0,J50))</f>
        <v/>
      </c>
      <c r="L50" s="31">
        <f>IF(G50="","",IFERROR(K50/G50,0))</f>
        <v/>
      </c>
      <c r="M50" s="32">
        <f>IF(A50="","",A50-DAY(A50)+1)</f>
        <v/>
      </c>
    </row>
    <row r="51">
      <c r="A51" s="30" t="n"/>
      <c r="B51" s="3" t="n"/>
      <c r="C51" s="3" t="n"/>
      <c r="D51" s="8">
        <f>IF(C51="","",IFERROR(VLOOKUP(C51,'Cadastro de Insumos'!$A$2:$J$101,2,FALSE),"Código não encontrado"))</f>
        <v/>
      </c>
      <c r="E51" s="8">
        <f>IF(C51="","",IFERROR(VLOOKUP(C51,'Cadastro de Insumos'!$A$2:$J$101,3,FALSE),""))</f>
        <v/>
      </c>
      <c r="F51" s="8">
        <f>IF(C51="","",IFERROR(VLOOKUP(C51,'Cadastro de Insumos'!$A$2:$J$101,7,FALSE),""))</f>
        <v/>
      </c>
      <c r="G51" s="28" t="n"/>
      <c r="H51" s="47">
        <f>IF(C51="","",IFERROR(VLOOKUP(C51,'Cadastro de Insumos'!$A$2:$J$101,4,FALSE),""))</f>
        <v/>
      </c>
      <c r="I51" s="29" t="n"/>
      <c r="J51" s="29" t="n"/>
      <c r="K51" s="33">
        <f>IF(OR(G51="",I51=""),"",G51*I51+IF(J51="",0,J51))</f>
        <v/>
      </c>
      <c r="L51" s="33">
        <f>IF(G51="","",IFERROR(K51/G51,0))</f>
        <v/>
      </c>
      <c r="M51" s="34">
        <f>IF(A51="","",A51-DAY(A51)+1)</f>
        <v/>
      </c>
    </row>
    <row r="52">
      <c r="A52" s="30" t="n"/>
      <c r="B52" s="3" t="n"/>
      <c r="C52" s="3" t="n"/>
      <c r="D52" s="7">
        <f>IF(C52="","",IFERROR(VLOOKUP(C52,'Cadastro de Insumos'!$A$2:$J$101,2,FALSE),"Código não encontrado"))</f>
        <v/>
      </c>
      <c r="E52" s="7">
        <f>IF(C52="","",IFERROR(VLOOKUP(C52,'Cadastro de Insumos'!$A$2:$J$101,3,FALSE),""))</f>
        <v/>
      </c>
      <c r="F52" s="7">
        <f>IF(C52="","",IFERROR(VLOOKUP(C52,'Cadastro de Insumos'!$A$2:$J$101,7,FALSE),""))</f>
        <v/>
      </c>
      <c r="G52" s="28" t="n"/>
      <c r="H52" s="45">
        <f>IF(C52="","",IFERROR(VLOOKUP(C52,'Cadastro de Insumos'!$A$2:$J$101,4,FALSE),""))</f>
        <v/>
      </c>
      <c r="I52" s="29" t="n"/>
      <c r="J52" s="29" t="n"/>
      <c r="K52" s="31">
        <f>IF(OR(G52="",I52=""),"",G52*I52+IF(J52="",0,J52))</f>
        <v/>
      </c>
      <c r="L52" s="31">
        <f>IF(G52="","",IFERROR(K52/G52,0))</f>
        <v/>
      </c>
      <c r="M52" s="32">
        <f>IF(A52="","",A52-DAY(A52)+1)</f>
        <v/>
      </c>
    </row>
    <row r="53">
      <c r="A53" s="30" t="n"/>
      <c r="B53" s="3" t="n"/>
      <c r="C53" s="3" t="n"/>
      <c r="D53" s="8">
        <f>IF(C53="","",IFERROR(VLOOKUP(C53,'Cadastro de Insumos'!$A$2:$J$101,2,FALSE),"Código não encontrado"))</f>
        <v/>
      </c>
      <c r="E53" s="8">
        <f>IF(C53="","",IFERROR(VLOOKUP(C53,'Cadastro de Insumos'!$A$2:$J$101,3,FALSE),""))</f>
        <v/>
      </c>
      <c r="F53" s="8">
        <f>IF(C53="","",IFERROR(VLOOKUP(C53,'Cadastro de Insumos'!$A$2:$J$101,7,FALSE),""))</f>
        <v/>
      </c>
      <c r="G53" s="28" t="n"/>
      <c r="H53" s="47">
        <f>IF(C53="","",IFERROR(VLOOKUP(C53,'Cadastro de Insumos'!$A$2:$J$101,4,FALSE),""))</f>
        <v/>
      </c>
      <c r="I53" s="29" t="n"/>
      <c r="J53" s="29" t="n"/>
      <c r="K53" s="33">
        <f>IF(OR(G53="",I53=""),"",G53*I53+IF(J53="",0,J53))</f>
        <v/>
      </c>
      <c r="L53" s="33">
        <f>IF(G53="","",IFERROR(K53/G53,0))</f>
        <v/>
      </c>
      <c r="M53" s="34">
        <f>IF(A53="","",A53-DAY(A53)+1)</f>
        <v/>
      </c>
    </row>
    <row r="54">
      <c r="A54" s="30" t="n"/>
      <c r="B54" s="3" t="n"/>
      <c r="C54" s="3" t="n"/>
      <c r="D54" s="7">
        <f>IF(C54="","",IFERROR(VLOOKUP(C54,'Cadastro de Insumos'!$A$2:$J$101,2,FALSE),"Código não encontrado"))</f>
        <v/>
      </c>
      <c r="E54" s="7">
        <f>IF(C54="","",IFERROR(VLOOKUP(C54,'Cadastro de Insumos'!$A$2:$J$101,3,FALSE),""))</f>
        <v/>
      </c>
      <c r="F54" s="7">
        <f>IF(C54="","",IFERROR(VLOOKUP(C54,'Cadastro de Insumos'!$A$2:$J$101,7,FALSE),""))</f>
        <v/>
      </c>
      <c r="G54" s="28" t="n"/>
      <c r="H54" s="45">
        <f>IF(C54="","",IFERROR(VLOOKUP(C54,'Cadastro de Insumos'!$A$2:$J$101,4,FALSE),""))</f>
        <v/>
      </c>
      <c r="I54" s="29" t="n"/>
      <c r="J54" s="29" t="n"/>
      <c r="K54" s="31">
        <f>IF(OR(G54="",I54=""),"",G54*I54+IF(J54="",0,J54))</f>
        <v/>
      </c>
      <c r="L54" s="31">
        <f>IF(G54="","",IFERROR(K54/G54,0))</f>
        <v/>
      </c>
      <c r="M54" s="32">
        <f>IF(A54="","",A54-DAY(A54)+1)</f>
        <v/>
      </c>
    </row>
    <row r="55">
      <c r="A55" s="30" t="n"/>
      <c r="B55" s="3" t="n"/>
      <c r="C55" s="3" t="n"/>
      <c r="D55" s="8">
        <f>IF(C55="","",IFERROR(VLOOKUP(C55,'Cadastro de Insumos'!$A$2:$J$101,2,FALSE),"Código não encontrado"))</f>
        <v/>
      </c>
      <c r="E55" s="8">
        <f>IF(C55="","",IFERROR(VLOOKUP(C55,'Cadastro de Insumos'!$A$2:$J$101,3,FALSE),""))</f>
        <v/>
      </c>
      <c r="F55" s="8">
        <f>IF(C55="","",IFERROR(VLOOKUP(C55,'Cadastro de Insumos'!$A$2:$J$101,7,FALSE),""))</f>
        <v/>
      </c>
      <c r="G55" s="28" t="n"/>
      <c r="H55" s="47">
        <f>IF(C55="","",IFERROR(VLOOKUP(C55,'Cadastro de Insumos'!$A$2:$J$101,4,FALSE),""))</f>
        <v/>
      </c>
      <c r="I55" s="29" t="n"/>
      <c r="J55" s="29" t="n"/>
      <c r="K55" s="33">
        <f>IF(OR(G55="",I55=""),"",G55*I55+IF(J55="",0,J55))</f>
        <v/>
      </c>
      <c r="L55" s="33">
        <f>IF(G55="","",IFERROR(K55/G55,0))</f>
        <v/>
      </c>
      <c r="M55" s="34">
        <f>IF(A55="","",A55-DAY(A55)+1)</f>
        <v/>
      </c>
    </row>
    <row r="56">
      <c r="A56" s="30" t="n"/>
      <c r="B56" s="3" t="n"/>
      <c r="C56" s="3" t="n"/>
      <c r="D56" s="7">
        <f>IF(C56="","",IFERROR(VLOOKUP(C56,'Cadastro de Insumos'!$A$2:$J$101,2,FALSE),"Código não encontrado"))</f>
        <v/>
      </c>
      <c r="E56" s="7">
        <f>IF(C56="","",IFERROR(VLOOKUP(C56,'Cadastro de Insumos'!$A$2:$J$101,3,FALSE),""))</f>
        <v/>
      </c>
      <c r="F56" s="7">
        <f>IF(C56="","",IFERROR(VLOOKUP(C56,'Cadastro de Insumos'!$A$2:$J$101,7,FALSE),""))</f>
        <v/>
      </c>
      <c r="G56" s="28" t="n"/>
      <c r="H56" s="45">
        <f>IF(C56="","",IFERROR(VLOOKUP(C56,'Cadastro de Insumos'!$A$2:$J$101,4,FALSE),""))</f>
        <v/>
      </c>
      <c r="I56" s="29" t="n"/>
      <c r="J56" s="29" t="n"/>
      <c r="K56" s="31">
        <f>IF(OR(G56="",I56=""),"",G56*I56+IF(J56="",0,J56))</f>
        <v/>
      </c>
      <c r="L56" s="31">
        <f>IF(G56="","",IFERROR(K56/G56,0))</f>
        <v/>
      </c>
      <c r="M56" s="32">
        <f>IF(A56="","",A56-DAY(A56)+1)</f>
        <v/>
      </c>
    </row>
    <row r="57">
      <c r="A57" s="30" t="n"/>
      <c r="B57" s="3" t="n"/>
      <c r="C57" s="3" t="n"/>
      <c r="D57" s="8">
        <f>IF(C57="","",IFERROR(VLOOKUP(C57,'Cadastro de Insumos'!$A$2:$J$101,2,FALSE),"Código não encontrado"))</f>
        <v/>
      </c>
      <c r="E57" s="8">
        <f>IF(C57="","",IFERROR(VLOOKUP(C57,'Cadastro de Insumos'!$A$2:$J$101,3,FALSE),""))</f>
        <v/>
      </c>
      <c r="F57" s="8">
        <f>IF(C57="","",IFERROR(VLOOKUP(C57,'Cadastro de Insumos'!$A$2:$J$101,7,FALSE),""))</f>
        <v/>
      </c>
      <c r="G57" s="28" t="n"/>
      <c r="H57" s="47">
        <f>IF(C57="","",IFERROR(VLOOKUP(C57,'Cadastro de Insumos'!$A$2:$J$101,4,FALSE),""))</f>
        <v/>
      </c>
      <c r="I57" s="29" t="n"/>
      <c r="J57" s="29" t="n"/>
      <c r="K57" s="33">
        <f>IF(OR(G57="",I57=""),"",G57*I57+IF(J57="",0,J57))</f>
        <v/>
      </c>
      <c r="L57" s="33">
        <f>IF(G57="","",IFERROR(K57/G57,0))</f>
        <v/>
      </c>
      <c r="M57" s="34">
        <f>IF(A57="","",A57-DAY(A57)+1)</f>
        <v/>
      </c>
    </row>
    <row r="58">
      <c r="A58" s="30" t="n"/>
      <c r="B58" s="3" t="n"/>
      <c r="C58" s="3" t="n"/>
      <c r="D58" s="7">
        <f>IF(C58="","",IFERROR(VLOOKUP(C58,'Cadastro de Insumos'!$A$2:$J$101,2,FALSE),"Código não encontrado"))</f>
        <v/>
      </c>
      <c r="E58" s="7">
        <f>IF(C58="","",IFERROR(VLOOKUP(C58,'Cadastro de Insumos'!$A$2:$J$101,3,FALSE),""))</f>
        <v/>
      </c>
      <c r="F58" s="7">
        <f>IF(C58="","",IFERROR(VLOOKUP(C58,'Cadastro de Insumos'!$A$2:$J$101,7,FALSE),""))</f>
        <v/>
      </c>
      <c r="G58" s="28" t="n"/>
      <c r="H58" s="45">
        <f>IF(C58="","",IFERROR(VLOOKUP(C58,'Cadastro de Insumos'!$A$2:$J$101,4,FALSE),""))</f>
        <v/>
      </c>
      <c r="I58" s="29" t="n"/>
      <c r="J58" s="29" t="n"/>
      <c r="K58" s="31">
        <f>IF(OR(G58="",I58=""),"",G58*I58+IF(J58="",0,J58))</f>
        <v/>
      </c>
      <c r="L58" s="31">
        <f>IF(G58="","",IFERROR(K58/G58,0))</f>
        <v/>
      </c>
      <c r="M58" s="32">
        <f>IF(A58="","",A58-DAY(A58)+1)</f>
        <v/>
      </c>
    </row>
    <row r="59">
      <c r="A59" s="30" t="n"/>
      <c r="B59" s="3" t="n"/>
      <c r="C59" s="3" t="n"/>
      <c r="D59" s="8">
        <f>IF(C59="","",IFERROR(VLOOKUP(C59,'Cadastro de Insumos'!$A$2:$J$101,2,FALSE),"Código não encontrado"))</f>
        <v/>
      </c>
      <c r="E59" s="8">
        <f>IF(C59="","",IFERROR(VLOOKUP(C59,'Cadastro de Insumos'!$A$2:$J$101,3,FALSE),""))</f>
        <v/>
      </c>
      <c r="F59" s="8">
        <f>IF(C59="","",IFERROR(VLOOKUP(C59,'Cadastro de Insumos'!$A$2:$J$101,7,FALSE),""))</f>
        <v/>
      </c>
      <c r="G59" s="28" t="n"/>
      <c r="H59" s="47">
        <f>IF(C59="","",IFERROR(VLOOKUP(C59,'Cadastro de Insumos'!$A$2:$J$101,4,FALSE),""))</f>
        <v/>
      </c>
      <c r="I59" s="29" t="n"/>
      <c r="J59" s="29" t="n"/>
      <c r="K59" s="33">
        <f>IF(OR(G59="",I59=""),"",G59*I59+IF(J59="",0,J59))</f>
        <v/>
      </c>
      <c r="L59" s="33">
        <f>IF(G59="","",IFERROR(K59/G59,0))</f>
        <v/>
      </c>
      <c r="M59" s="34">
        <f>IF(A59="","",A59-DAY(A59)+1)</f>
        <v/>
      </c>
    </row>
    <row r="60">
      <c r="A60" s="30" t="n"/>
      <c r="B60" s="3" t="n"/>
      <c r="C60" s="3" t="n"/>
      <c r="D60" s="7">
        <f>IF(C60="","",IFERROR(VLOOKUP(C60,'Cadastro de Insumos'!$A$2:$J$101,2,FALSE),"Código não encontrado"))</f>
        <v/>
      </c>
      <c r="E60" s="7">
        <f>IF(C60="","",IFERROR(VLOOKUP(C60,'Cadastro de Insumos'!$A$2:$J$101,3,FALSE),""))</f>
        <v/>
      </c>
      <c r="F60" s="7">
        <f>IF(C60="","",IFERROR(VLOOKUP(C60,'Cadastro de Insumos'!$A$2:$J$101,7,FALSE),""))</f>
        <v/>
      </c>
      <c r="G60" s="28" t="n"/>
      <c r="H60" s="45">
        <f>IF(C60="","",IFERROR(VLOOKUP(C60,'Cadastro de Insumos'!$A$2:$J$101,4,FALSE),""))</f>
        <v/>
      </c>
      <c r="I60" s="29" t="n"/>
      <c r="J60" s="29" t="n"/>
      <c r="K60" s="31">
        <f>IF(OR(G60="",I60=""),"",G60*I60+IF(J60="",0,J60))</f>
        <v/>
      </c>
      <c r="L60" s="31">
        <f>IF(G60="","",IFERROR(K60/G60,0))</f>
        <v/>
      </c>
      <c r="M60" s="32">
        <f>IF(A60="","",A60-DAY(A60)+1)</f>
        <v/>
      </c>
    </row>
    <row r="61">
      <c r="A61" s="30" t="n"/>
      <c r="B61" s="3" t="n"/>
      <c r="C61" s="3" t="n"/>
      <c r="D61" s="8">
        <f>IF(C61="","",IFERROR(VLOOKUP(C61,'Cadastro de Insumos'!$A$2:$J$101,2,FALSE),"Código não encontrado"))</f>
        <v/>
      </c>
      <c r="E61" s="8">
        <f>IF(C61="","",IFERROR(VLOOKUP(C61,'Cadastro de Insumos'!$A$2:$J$101,3,FALSE),""))</f>
        <v/>
      </c>
      <c r="F61" s="8">
        <f>IF(C61="","",IFERROR(VLOOKUP(C61,'Cadastro de Insumos'!$A$2:$J$101,7,FALSE),""))</f>
        <v/>
      </c>
      <c r="G61" s="28" t="n"/>
      <c r="H61" s="47">
        <f>IF(C61="","",IFERROR(VLOOKUP(C61,'Cadastro de Insumos'!$A$2:$J$101,4,FALSE),""))</f>
        <v/>
      </c>
      <c r="I61" s="29" t="n"/>
      <c r="J61" s="29" t="n"/>
      <c r="K61" s="33">
        <f>IF(OR(G61="",I61=""),"",G61*I61+IF(J61="",0,J61))</f>
        <v/>
      </c>
      <c r="L61" s="33">
        <f>IF(G61="","",IFERROR(K61/G61,0))</f>
        <v/>
      </c>
      <c r="M61" s="34">
        <f>IF(A61="","",A61-DAY(A61)+1)</f>
        <v/>
      </c>
    </row>
    <row r="62">
      <c r="A62" s="30" t="n"/>
      <c r="B62" s="3" t="n"/>
      <c r="C62" s="3" t="n"/>
      <c r="D62" s="7">
        <f>IF(C62="","",IFERROR(VLOOKUP(C62,'Cadastro de Insumos'!$A$2:$J$101,2,FALSE),"Código não encontrado"))</f>
        <v/>
      </c>
      <c r="E62" s="7">
        <f>IF(C62="","",IFERROR(VLOOKUP(C62,'Cadastro de Insumos'!$A$2:$J$101,3,FALSE),""))</f>
        <v/>
      </c>
      <c r="F62" s="7">
        <f>IF(C62="","",IFERROR(VLOOKUP(C62,'Cadastro de Insumos'!$A$2:$J$101,7,FALSE),""))</f>
        <v/>
      </c>
      <c r="G62" s="28" t="n"/>
      <c r="H62" s="45">
        <f>IF(C62="","",IFERROR(VLOOKUP(C62,'Cadastro de Insumos'!$A$2:$J$101,4,FALSE),""))</f>
        <v/>
      </c>
      <c r="I62" s="29" t="n"/>
      <c r="J62" s="29" t="n"/>
      <c r="K62" s="31">
        <f>IF(OR(G62="",I62=""),"",G62*I62+IF(J62="",0,J62))</f>
        <v/>
      </c>
      <c r="L62" s="31">
        <f>IF(G62="","",IFERROR(K62/G62,0))</f>
        <v/>
      </c>
      <c r="M62" s="32">
        <f>IF(A62="","",A62-DAY(A62)+1)</f>
        <v/>
      </c>
    </row>
    <row r="63">
      <c r="A63" s="30" t="n"/>
      <c r="B63" s="3" t="n"/>
      <c r="C63" s="3" t="n"/>
      <c r="D63" s="8">
        <f>IF(C63="","",IFERROR(VLOOKUP(C63,'Cadastro de Insumos'!$A$2:$J$101,2,FALSE),"Código não encontrado"))</f>
        <v/>
      </c>
      <c r="E63" s="8">
        <f>IF(C63="","",IFERROR(VLOOKUP(C63,'Cadastro de Insumos'!$A$2:$J$101,3,FALSE),""))</f>
        <v/>
      </c>
      <c r="F63" s="8">
        <f>IF(C63="","",IFERROR(VLOOKUP(C63,'Cadastro de Insumos'!$A$2:$J$101,7,FALSE),""))</f>
        <v/>
      </c>
      <c r="G63" s="28" t="n"/>
      <c r="H63" s="47">
        <f>IF(C63="","",IFERROR(VLOOKUP(C63,'Cadastro de Insumos'!$A$2:$J$101,4,FALSE),""))</f>
        <v/>
      </c>
      <c r="I63" s="29" t="n"/>
      <c r="J63" s="29" t="n"/>
      <c r="K63" s="33">
        <f>IF(OR(G63="",I63=""),"",G63*I63+IF(J63="",0,J63))</f>
        <v/>
      </c>
      <c r="L63" s="33">
        <f>IF(G63="","",IFERROR(K63/G63,0))</f>
        <v/>
      </c>
      <c r="M63" s="34">
        <f>IF(A63="","",A63-DAY(A63)+1)</f>
        <v/>
      </c>
    </row>
    <row r="64">
      <c r="A64" s="30" t="n"/>
      <c r="B64" s="3" t="n"/>
      <c r="C64" s="3" t="n"/>
      <c r="D64" s="7">
        <f>IF(C64="","",IFERROR(VLOOKUP(C64,'Cadastro de Insumos'!$A$2:$J$101,2,FALSE),"Código não encontrado"))</f>
        <v/>
      </c>
      <c r="E64" s="7">
        <f>IF(C64="","",IFERROR(VLOOKUP(C64,'Cadastro de Insumos'!$A$2:$J$101,3,FALSE),""))</f>
        <v/>
      </c>
      <c r="F64" s="7">
        <f>IF(C64="","",IFERROR(VLOOKUP(C64,'Cadastro de Insumos'!$A$2:$J$101,7,FALSE),""))</f>
        <v/>
      </c>
      <c r="G64" s="28" t="n"/>
      <c r="H64" s="45">
        <f>IF(C64="","",IFERROR(VLOOKUP(C64,'Cadastro de Insumos'!$A$2:$J$101,4,FALSE),""))</f>
        <v/>
      </c>
      <c r="I64" s="29" t="n"/>
      <c r="J64" s="29" t="n"/>
      <c r="K64" s="31">
        <f>IF(OR(G64="",I64=""),"",G64*I64+IF(J64="",0,J64))</f>
        <v/>
      </c>
      <c r="L64" s="31">
        <f>IF(G64="","",IFERROR(K64/G64,0))</f>
        <v/>
      </c>
      <c r="M64" s="32">
        <f>IF(A64="","",A64-DAY(A64)+1)</f>
        <v/>
      </c>
    </row>
    <row r="65">
      <c r="A65" s="30" t="n"/>
      <c r="B65" s="3" t="n"/>
      <c r="C65" s="3" t="n"/>
      <c r="D65" s="8">
        <f>IF(C65="","",IFERROR(VLOOKUP(C65,'Cadastro de Insumos'!$A$2:$J$101,2,FALSE),"Código não encontrado"))</f>
        <v/>
      </c>
      <c r="E65" s="8">
        <f>IF(C65="","",IFERROR(VLOOKUP(C65,'Cadastro de Insumos'!$A$2:$J$101,3,FALSE),""))</f>
        <v/>
      </c>
      <c r="F65" s="8">
        <f>IF(C65="","",IFERROR(VLOOKUP(C65,'Cadastro de Insumos'!$A$2:$J$101,7,FALSE),""))</f>
        <v/>
      </c>
      <c r="G65" s="28" t="n"/>
      <c r="H65" s="47">
        <f>IF(C65="","",IFERROR(VLOOKUP(C65,'Cadastro de Insumos'!$A$2:$J$101,4,FALSE),""))</f>
        <v/>
      </c>
      <c r="I65" s="29" t="n"/>
      <c r="J65" s="29" t="n"/>
      <c r="K65" s="33">
        <f>IF(OR(G65="",I65=""),"",G65*I65+IF(J65="",0,J65))</f>
        <v/>
      </c>
      <c r="L65" s="33">
        <f>IF(G65="","",IFERROR(K65/G65,0))</f>
        <v/>
      </c>
      <c r="M65" s="34">
        <f>IF(A65="","",A65-DAY(A65)+1)</f>
        <v/>
      </c>
    </row>
    <row r="66">
      <c r="A66" s="30" t="n"/>
      <c r="B66" s="3" t="n"/>
      <c r="C66" s="3" t="n"/>
      <c r="D66" s="7">
        <f>IF(C66="","",IFERROR(VLOOKUP(C66,'Cadastro de Insumos'!$A$2:$J$101,2,FALSE),"Código não encontrado"))</f>
        <v/>
      </c>
      <c r="E66" s="7">
        <f>IF(C66="","",IFERROR(VLOOKUP(C66,'Cadastro de Insumos'!$A$2:$J$101,3,FALSE),""))</f>
        <v/>
      </c>
      <c r="F66" s="7">
        <f>IF(C66="","",IFERROR(VLOOKUP(C66,'Cadastro de Insumos'!$A$2:$J$101,7,FALSE),""))</f>
        <v/>
      </c>
      <c r="G66" s="28" t="n"/>
      <c r="H66" s="45">
        <f>IF(C66="","",IFERROR(VLOOKUP(C66,'Cadastro de Insumos'!$A$2:$J$101,4,FALSE),""))</f>
        <v/>
      </c>
      <c r="I66" s="29" t="n"/>
      <c r="J66" s="29" t="n"/>
      <c r="K66" s="31">
        <f>IF(OR(G66="",I66=""),"",G66*I66+IF(J66="",0,J66))</f>
        <v/>
      </c>
      <c r="L66" s="31">
        <f>IF(G66="","",IFERROR(K66/G66,0))</f>
        <v/>
      </c>
      <c r="M66" s="32">
        <f>IF(A66="","",A66-DAY(A66)+1)</f>
        <v/>
      </c>
    </row>
    <row r="67">
      <c r="A67" s="30" t="n"/>
      <c r="B67" s="3" t="n"/>
      <c r="C67" s="3" t="n"/>
      <c r="D67" s="8">
        <f>IF(C67="","",IFERROR(VLOOKUP(C67,'Cadastro de Insumos'!$A$2:$J$101,2,FALSE),"Código não encontrado"))</f>
        <v/>
      </c>
      <c r="E67" s="8">
        <f>IF(C67="","",IFERROR(VLOOKUP(C67,'Cadastro de Insumos'!$A$2:$J$101,3,FALSE),""))</f>
        <v/>
      </c>
      <c r="F67" s="8">
        <f>IF(C67="","",IFERROR(VLOOKUP(C67,'Cadastro de Insumos'!$A$2:$J$101,7,FALSE),""))</f>
        <v/>
      </c>
      <c r="G67" s="28" t="n"/>
      <c r="H67" s="47">
        <f>IF(C67="","",IFERROR(VLOOKUP(C67,'Cadastro de Insumos'!$A$2:$J$101,4,FALSE),""))</f>
        <v/>
      </c>
      <c r="I67" s="29" t="n"/>
      <c r="J67" s="29" t="n"/>
      <c r="K67" s="33">
        <f>IF(OR(G67="",I67=""),"",G67*I67+IF(J67="",0,J67))</f>
        <v/>
      </c>
      <c r="L67" s="33">
        <f>IF(G67="","",IFERROR(K67/G67,0))</f>
        <v/>
      </c>
      <c r="M67" s="34">
        <f>IF(A67="","",A67-DAY(A67)+1)</f>
        <v/>
      </c>
    </row>
    <row r="68">
      <c r="A68" s="30" t="n"/>
      <c r="B68" s="3" t="n"/>
      <c r="C68" s="3" t="n"/>
      <c r="D68" s="7">
        <f>IF(C68="","",IFERROR(VLOOKUP(C68,'Cadastro de Insumos'!$A$2:$J$101,2,FALSE),"Código não encontrado"))</f>
        <v/>
      </c>
      <c r="E68" s="7">
        <f>IF(C68="","",IFERROR(VLOOKUP(C68,'Cadastro de Insumos'!$A$2:$J$101,3,FALSE),""))</f>
        <v/>
      </c>
      <c r="F68" s="7">
        <f>IF(C68="","",IFERROR(VLOOKUP(C68,'Cadastro de Insumos'!$A$2:$J$101,7,FALSE),""))</f>
        <v/>
      </c>
      <c r="G68" s="28" t="n"/>
      <c r="H68" s="45">
        <f>IF(C68="","",IFERROR(VLOOKUP(C68,'Cadastro de Insumos'!$A$2:$J$101,4,FALSE),""))</f>
        <v/>
      </c>
      <c r="I68" s="29" t="n"/>
      <c r="J68" s="29" t="n"/>
      <c r="K68" s="31">
        <f>IF(OR(G68="",I68=""),"",G68*I68+IF(J68="",0,J68))</f>
        <v/>
      </c>
      <c r="L68" s="31">
        <f>IF(G68="","",IFERROR(K68/G68,0))</f>
        <v/>
      </c>
      <c r="M68" s="32">
        <f>IF(A68="","",A68-DAY(A68)+1)</f>
        <v/>
      </c>
    </row>
    <row r="69">
      <c r="A69" s="30" t="n"/>
      <c r="B69" s="3" t="n"/>
      <c r="C69" s="3" t="n"/>
      <c r="D69" s="8">
        <f>IF(C69="","",IFERROR(VLOOKUP(C69,'Cadastro de Insumos'!$A$2:$J$101,2,FALSE),"Código não encontrado"))</f>
        <v/>
      </c>
      <c r="E69" s="8">
        <f>IF(C69="","",IFERROR(VLOOKUP(C69,'Cadastro de Insumos'!$A$2:$J$101,3,FALSE),""))</f>
        <v/>
      </c>
      <c r="F69" s="8">
        <f>IF(C69="","",IFERROR(VLOOKUP(C69,'Cadastro de Insumos'!$A$2:$J$101,7,FALSE),""))</f>
        <v/>
      </c>
      <c r="G69" s="28" t="n"/>
      <c r="H69" s="47">
        <f>IF(C69="","",IFERROR(VLOOKUP(C69,'Cadastro de Insumos'!$A$2:$J$101,4,FALSE),""))</f>
        <v/>
      </c>
      <c r="I69" s="29" t="n"/>
      <c r="J69" s="29" t="n"/>
      <c r="K69" s="33">
        <f>IF(OR(G69="",I69=""),"",G69*I69+IF(J69="",0,J69))</f>
        <v/>
      </c>
      <c r="L69" s="33">
        <f>IF(G69="","",IFERROR(K69/G69,0))</f>
        <v/>
      </c>
      <c r="M69" s="34">
        <f>IF(A69="","",A69-DAY(A69)+1)</f>
        <v/>
      </c>
    </row>
    <row r="70">
      <c r="A70" s="30" t="n"/>
      <c r="B70" s="3" t="n"/>
      <c r="C70" s="3" t="n"/>
      <c r="D70" s="7">
        <f>IF(C70="","",IFERROR(VLOOKUP(C70,'Cadastro de Insumos'!$A$2:$J$101,2,FALSE),"Código não encontrado"))</f>
        <v/>
      </c>
      <c r="E70" s="7">
        <f>IF(C70="","",IFERROR(VLOOKUP(C70,'Cadastro de Insumos'!$A$2:$J$101,3,FALSE),""))</f>
        <v/>
      </c>
      <c r="F70" s="7">
        <f>IF(C70="","",IFERROR(VLOOKUP(C70,'Cadastro de Insumos'!$A$2:$J$101,7,FALSE),""))</f>
        <v/>
      </c>
      <c r="G70" s="28" t="n"/>
      <c r="H70" s="45">
        <f>IF(C70="","",IFERROR(VLOOKUP(C70,'Cadastro de Insumos'!$A$2:$J$101,4,FALSE),""))</f>
        <v/>
      </c>
      <c r="I70" s="29" t="n"/>
      <c r="J70" s="29" t="n"/>
      <c r="K70" s="31">
        <f>IF(OR(G70="",I70=""),"",G70*I70+IF(J70="",0,J70))</f>
        <v/>
      </c>
      <c r="L70" s="31">
        <f>IF(G70="","",IFERROR(K70/G70,0))</f>
        <v/>
      </c>
      <c r="M70" s="32">
        <f>IF(A70="","",A70-DAY(A70)+1)</f>
        <v/>
      </c>
    </row>
    <row r="71">
      <c r="A71" s="30" t="n"/>
      <c r="B71" s="3" t="n"/>
      <c r="C71" s="3" t="n"/>
      <c r="D71" s="8">
        <f>IF(C71="","",IFERROR(VLOOKUP(C71,'Cadastro de Insumos'!$A$2:$J$101,2,FALSE),"Código não encontrado"))</f>
        <v/>
      </c>
      <c r="E71" s="8">
        <f>IF(C71="","",IFERROR(VLOOKUP(C71,'Cadastro de Insumos'!$A$2:$J$101,3,FALSE),""))</f>
        <v/>
      </c>
      <c r="F71" s="8">
        <f>IF(C71="","",IFERROR(VLOOKUP(C71,'Cadastro de Insumos'!$A$2:$J$101,7,FALSE),""))</f>
        <v/>
      </c>
      <c r="G71" s="28" t="n"/>
      <c r="H71" s="47">
        <f>IF(C71="","",IFERROR(VLOOKUP(C71,'Cadastro de Insumos'!$A$2:$J$101,4,FALSE),""))</f>
        <v/>
      </c>
      <c r="I71" s="29" t="n"/>
      <c r="J71" s="29" t="n"/>
      <c r="K71" s="33">
        <f>IF(OR(G71="",I71=""),"",G71*I71+IF(J71="",0,J71))</f>
        <v/>
      </c>
      <c r="L71" s="33">
        <f>IF(G71="","",IFERROR(K71/G71,0))</f>
        <v/>
      </c>
      <c r="M71" s="34">
        <f>IF(A71="","",A71-DAY(A71)+1)</f>
        <v/>
      </c>
    </row>
    <row r="72">
      <c r="A72" s="30" t="n"/>
      <c r="B72" s="3" t="n"/>
      <c r="C72" s="3" t="n"/>
      <c r="D72" s="7">
        <f>IF(C72="","",IFERROR(VLOOKUP(C72,'Cadastro de Insumos'!$A$2:$J$101,2,FALSE),"Código não encontrado"))</f>
        <v/>
      </c>
      <c r="E72" s="7">
        <f>IF(C72="","",IFERROR(VLOOKUP(C72,'Cadastro de Insumos'!$A$2:$J$101,3,FALSE),""))</f>
        <v/>
      </c>
      <c r="F72" s="7">
        <f>IF(C72="","",IFERROR(VLOOKUP(C72,'Cadastro de Insumos'!$A$2:$J$101,7,FALSE),""))</f>
        <v/>
      </c>
      <c r="G72" s="28" t="n"/>
      <c r="H72" s="45">
        <f>IF(C72="","",IFERROR(VLOOKUP(C72,'Cadastro de Insumos'!$A$2:$J$101,4,FALSE),""))</f>
        <v/>
      </c>
      <c r="I72" s="29" t="n"/>
      <c r="J72" s="29" t="n"/>
      <c r="K72" s="31">
        <f>IF(OR(G72="",I72=""),"",G72*I72+IF(J72="",0,J72))</f>
        <v/>
      </c>
      <c r="L72" s="31">
        <f>IF(G72="","",IFERROR(K72/G72,0))</f>
        <v/>
      </c>
      <c r="M72" s="32">
        <f>IF(A72="","",A72-DAY(A72)+1)</f>
        <v/>
      </c>
    </row>
    <row r="73">
      <c r="A73" s="30" t="n"/>
      <c r="B73" s="3" t="n"/>
      <c r="C73" s="3" t="n"/>
      <c r="D73" s="8">
        <f>IF(C73="","",IFERROR(VLOOKUP(C73,'Cadastro de Insumos'!$A$2:$J$101,2,FALSE),"Código não encontrado"))</f>
        <v/>
      </c>
      <c r="E73" s="8">
        <f>IF(C73="","",IFERROR(VLOOKUP(C73,'Cadastro de Insumos'!$A$2:$J$101,3,FALSE),""))</f>
        <v/>
      </c>
      <c r="F73" s="8">
        <f>IF(C73="","",IFERROR(VLOOKUP(C73,'Cadastro de Insumos'!$A$2:$J$101,7,FALSE),""))</f>
        <v/>
      </c>
      <c r="G73" s="28" t="n"/>
      <c r="H73" s="47">
        <f>IF(C73="","",IFERROR(VLOOKUP(C73,'Cadastro de Insumos'!$A$2:$J$101,4,FALSE),""))</f>
        <v/>
      </c>
      <c r="I73" s="29" t="n"/>
      <c r="J73" s="29" t="n"/>
      <c r="K73" s="33">
        <f>IF(OR(G73="",I73=""),"",G73*I73+IF(J73="",0,J73))</f>
        <v/>
      </c>
      <c r="L73" s="33">
        <f>IF(G73="","",IFERROR(K73/G73,0))</f>
        <v/>
      </c>
      <c r="M73" s="34">
        <f>IF(A73="","",A73-DAY(A73)+1)</f>
        <v/>
      </c>
    </row>
    <row r="74">
      <c r="A74" s="30" t="n"/>
      <c r="B74" s="3" t="n"/>
      <c r="C74" s="3" t="n"/>
      <c r="D74" s="7">
        <f>IF(C74="","",IFERROR(VLOOKUP(C74,'Cadastro de Insumos'!$A$2:$J$101,2,FALSE),"Código não encontrado"))</f>
        <v/>
      </c>
      <c r="E74" s="7">
        <f>IF(C74="","",IFERROR(VLOOKUP(C74,'Cadastro de Insumos'!$A$2:$J$101,3,FALSE),""))</f>
        <v/>
      </c>
      <c r="F74" s="7">
        <f>IF(C74="","",IFERROR(VLOOKUP(C74,'Cadastro de Insumos'!$A$2:$J$101,7,FALSE),""))</f>
        <v/>
      </c>
      <c r="G74" s="28" t="n"/>
      <c r="H74" s="45">
        <f>IF(C74="","",IFERROR(VLOOKUP(C74,'Cadastro de Insumos'!$A$2:$J$101,4,FALSE),""))</f>
        <v/>
      </c>
      <c r="I74" s="29" t="n"/>
      <c r="J74" s="29" t="n"/>
      <c r="K74" s="31">
        <f>IF(OR(G74="",I74=""),"",G74*I74+IF(J74="",0,J74))</f>
        <v/>
      </c>
      <c r="L74" s="31">
        <f>IF(G74="","",IFERROR(K74/G74,0))</f>
        <v/>
      </c>
      <c r="M74" s="32">
        <f>IF(A74="","",A74-DAY(A74)+1)</f>
        <v/>
      </c>
    </row>
    <row r="75">
      <c r="A75" s="30" t="n"/>
      <c r="B75" s="3" t="n"/>
      <c r="C75" s="3" t="n"/>
      <c r="D75" s="8">
        <f>IF(C75="","",IFERROR(VLOOKUP(C75,'Cadastro de Insumos'!$A$2:$J$101,2,FALSE),"Código não encontrado"))</f>
        <v/>
      </c>
      <c r="E75" s="8">
        <f>IF(C75="","",IFERROR(VLOOKUP(C75,'Cadastro de Insumos'!$A$2:$J$101,3,FALSE),""))</f>
        <v/>
      </c>
      <c r="F75" s="8">
        <f>IF(C75="","",IFERROR(VLOOKUP(C75,'Cadastro de Insumos'!$A$2:$J$101,7,FALSE),""))</f>
        <v/>
      </c>
      <c r="G75" s="28" t="n"/>
      <c r="H75" s="47">
        <f>IF(C75="","",IFERROR(VLOOKUP(C75,'Cadastro de Insumos'!$A$2:$J$101,4,FALSE),""))</f>
        <v/>
      </c>
      <c r="I75" s="29" t="n"/>
      <c r="J75" s="29" t="n"/>
      <c r="K75" s="33">
        <f>IF(OR(G75="",I75=""),"",G75*I75+IF(J75="",0,J75))</f>
        <v/>
      </c>
      <c r="L75" s="33">
        <f>IF(G75="","",IFERROR(K75/G75,0))</f>
        <v/>
      </c>
      <c r="M75" s="34">
        <f>IF(A75="","",A75-DAY(A75)+1)</f>
        <v/>
      </c>
    </row>
    <row r="76">
      <c r="A76" s="30" t="n"/>
      <c r="B76" s="3" t="n"/>
      <c r="C76" s="3" t="n"/>
      <c r="D76" s="7">
        <f>IF(C76="","",IFERROR(VLOOKUP(C76,'Cadastro de Insumos'!$A$2:$J$101,2,FALSE),"Código não encontrado"))</f>
        <v/>
      </c>
      <c r="E76" s="7">
        <f>IF(C76="","",IFERROR(VLOOKUP(C76,'Cadastro de Insumos'!$A$2:$J$101,3,FALSE),""))</f>
        <v/>
      </c>
      <c r="F76" s="7">
        <f>IF(C76="","",IFERROR(VLOOKUP(C76,'Cadastro de Insumos'!$A$2:$J$101,7,FALSE),""))</f>
        <v/>
      </c>
      <c r="G76" s="28" t="n"/>
      <c r="H76" s="45">
        <f>IF(C76="","",IFERROR(VLOOKUP(C76,'Cadastro de Insumos'!$A$2:$J$101,4,FALSE),""))</f>
        <v/>
      </c>
      <c r="I76" s="29" t="n"/>
      <c r="J76" s="29" t="n"/>
      <c r="K76" s="31">
        <f>IF(OR(G76="",I76=""),"",G76*I76+IF(J76="",0,J76))</f>
        <v/>
      </c>
      <c r="L76" s="31">
        <f>IF(G76="","",IFERROR(K76/G76,0))</f>
        <v/>
      </c>
      <c r="M76" s="32">
        <f>IF(A76="","",A76-DAY(A76)+1)</f>
        <v/>
      </c>
    </row>
    <row r="77">
      <c r="A77" s="30" t="n"/>
      <c r="B77" s="3" t="n"/>
      <c r="C77" s="3" t="n"/>
      <c r="D77" s="8">
        <f>IF(C77="","",IFERROR(VLOOKUP(C77,'Cadastro de Insumos'!$A$2:$J$101,2,FALSE),"Código não encontrado"))</f>
        <v/>
      </c>
      <c r="E77" s="8">
        <f>IF(C77="","",IFERROR(VLOOKUP(C77,'Cadastro de Insumos'!$A$2:$J$101,3,FALSE),""))</f>
        <v/>
      </c>
      <c r="F77" s="8">
        <f>IF(C77="","",IFERROR(VLOOKUP(C77,'Cadastro de Insumos'!$A$2:$J$101,7,FALSE),""))</f>
        <v/>
      </c>
      <c r="G77" s="28" t="n"/>
      <c r="H77" s="47">
        <f>IF(C77="","",IFERROR(VLOOKUP(C77,'Cadastro de Insumos'!$A$2:$J$101,4,FALSE),""))</f>
        <v/>
      </c>
      <c r="I77" s="29" t="n"/>
      <c r="J77" s="29" t="n"/>
      <c r="K77" s="33">
        <f>IF(OR(G77="",I77=""),"",G77*I77+IF(J77="",0,J77))</f>
        <v/>
      </c>
      <c r="L77" s="33">
        <f>IF(G77="","",IFERROR(K77/G77,0))</f>
        <v/>
      </c>
      <c r="M77" s="34">
        <f>IF(A77="","",A77-DAY(A77)+1)</f>
        <v/>
      </c>
    </row>
    <row r="78">
      <c r="A78" s="30" t="n"/>
      <c r="B78" s="3" t="n"/>
      <c r="C78" s="3" t="n"/>
      <c r="D78" s="7">
        <f>IF(C78="","",IFERROR(VLOOKUP(C78,'Cadastro de Insumos'!$A$2:$J$101,2,FALSE),"Código não encontrado"))</f>
        <v/>
      </c>
      <c r="E78" s="7">
        <f>IF(C78="","",IFERROR(VLOOKUP(C78,'Cadastro de Insumos'!$A$2:$J$101,3,FALSE),""))</f>
        <v/>
      </c>
      <c r="F78" s="7">
        <f>IF(C78="","",IFERROR(VLOOKUP(C78,'Cadastro de Insumos'!$A$2:$J$101,7,FALSE),""))</f>
        <v/>
      </c>
      <c r="G78" s="28" t="n"/>
      <c r="H78" s="45">
        <f>IF(C78="","",IFERROR(VLOOKUP(C78,'Cadastro de Insumos'!$A$2:$J$101,4,FALSE),""))</f>
        <v/>
      </c>
      <c r="I78" s="29" t="n"/>
      <c r="J78" s="29" t="n"/>
      <c r="K78" s="31">
        <f>IF(OR(G78="",I78=""),"",G78*I78+IF(J78="",0,J78))</f>
        <v/>
      </c>
      <c r="L78" s="31">
        <f>IF(G78="","",IFERROR(K78/G78,0))</f>
        <v/>
      </c>
      <c r="M78" s="32">
        <f>IF(A78="","",A78-DAY(A78)+1)</f>
        <v/>
      </c>
    </row>
    <row r="79">
      <c r="A79" s="30" t="n"/>
      <c r="B79" s="3" t="n"/>
      <c r="C79" s="3" t="n"/>
      <c r="D79" s="8">
        <f>IF(C79="","",IFERROR(VLOOKUP(C79,'Cadastro de Insumos'!$A$2:$J$101,2,FALSE),"Código não encontrado"))</f>
        <v/>
      </c>
      <c r="E79" s="8">
        <f>IF(C79="","",IFERROR(VLOOKUP(C79,'Cadastro de Insumos'!$A$2:$J$101,3,FALSE),""))</f>
        <v/>
      </c>
      <c r="F79" s="8">
        <f>IF(C79="","",IFERROR(VLOOKUP(C79,'Cadastro de Insumos'!$A$2:$J$101,7,FALSE),""))</f>
        <v/>
      </c>
      <c r="G79" s="28" t="n"/>
      <c r="H79" s="47">
        <f>IF(C79="","",IFERROR(VLOOKUP(C79,'Cadastro de Insumos'!$A$2:$J$101,4,FALSE),""))</f>
        <v/>
      </c>
      <c r="I79" s="29" t="n"/>
      <c r="J79" s="29" t="n"/>
      <c r="K79" s="33">
        <f>IF(OR(G79="",I79=""),"",G79*I79+IF(J79="",0,J79))</f>
        <v/>
      </c>
      <c r="L79" s="33">
        <f>IF(G79="","",IFERROR(K79/G79,0))</f>
        <v/>
      </c>
      <c r="M79" s="34">
        <f>IF(A79="","",A79-DAY(A79)+1)</f>
        <v/>
      </c>
    </row>
    <row r="80">
      <c r="A80" s="30" t="n"/>
      <c r="B80" s="3" t="n"/>
      <c r="C80" s="3" t="n"/>
      <c r="D80" s="7">
        <f>IF(C80="","",IFERROR(VLOOKUP(C80,'Cadastro de Insumos'!$A$2:$J$101,2,FALSE),"Código não encontrado"))</f>
        <v/>
      </c>
      <c r="E80" s="7">
        <f>IF(C80="","",IFERROR(VLOOKUP(C80,'Cadastro de Insumos'!$A$2:$J$101,3,FALSE),""))</f>
        <v/>
      </c>
      <c r="F80" s="7">
        <f>IF(C80="","",IFERROR(VLOOKUP(C80,'Cadastro de Insumos'!$A$2:$J$101,7,FALSE),""))</f>
        <v/>
      </c>
      <c r="G80" s="28" t="n"/>
      <c r="H80" s="45">
        <f>IF(C80="","",IFERROR(VLOOKUP(C80,'Cadastro de Insumos'!$A$2:$J$101,4,FALSE),""))</f>
        <v/>
      </c>
      <c r="I80" s="29" t="n"/>
      <c r="J80" s="29" t="n"/>
      <c r="K80" s="31">
        <f>IF(OR(G80="",I80=""),"",G80*I80+IF(J80="",0,J80))</f>
        <v/>
      </c>
      <c r="L80" s="31">
        <f>IF(G80="","",IFERROR(K80/G80,0))</f>
        <v/>
      </c>
      <c r="M80" s="32">
        <f>IF(A80="","",A80-DAY(A80)+1)</f>
        <v/>
      </c>
    </row>
    <row r="81">
      <c r="A81" s="30" t="n"/>
      <c r="B81" s="3" t="n"/>
      <c r="C81" s="3" t="n"/>
      <c r="D81" s="8">
        <f>IF(C81="","",IFERROR(VLOOKUP(C81,'Cadastro de Insumos'!$A$2:$J$101,2,FALSE),"Código não encontrado"))</f>
        <v/>
      </c>
      <c r="E81" s="8">
        <f>IF(C81="","",IFERROR(VLOOKUP(C81,'Cadastro de Insumos'!$A$2:$J$101,3,FALSE),""))</f>
        <v/>
      </c>
      <c r="F81" s="8">
        <f>IF(C81="","",IFERROR(VLOOKUP(C81,'Cadastro de Insumos'!$A$2:$J$101,7,FALSE),""))</f>
        <v/>
      </c>
      <c r="G81" s="28" t="n"/>
      <c r="H81" s="47">
        <f>IF(C81="","",IFERROR(VLOOKUP(C81,'Cadastro de Insumos'!$A$2:$J$101,4,FALSE),""))</f>
        <v/>
      </c>
      <c r="I81" s="29" t="n"/>
      <c r="J81" s="29" t="n"/>
      <c r="K81" s="33">
        <f>IF(OR(G81="",I81=""),"",G81*I81+IF(J81="",0,J81))</f>
        <v/>
      </c>
      <c r="L81" s="33">
        <f>IF(G81="","",IFERROR(K81/G81,0))</f>
        <v/>
      </c>
      <c r="M81" s="34">
        <f>IF(A81="","",A81-DAY(A81)+1)</f>
        <v/>
      </c>
    </row>
    <row r="82">
      <c r="A82" s="30" t="n"/>
      <c r="B82" s="3" t="n"/>
      <c r="C82" s="3" t="n"/>
      <c r="D82" s="7">
        <f>IF(C82="","",IFERROR(VLOOKUP(C82,'Cadastro de Insumos'!$A$2:$J$101,2,FALSE),"Código não encontrado"))</f>
        <v/>
      </c>
      <c r="E82" s="7">
        <f>IF(C82="","",IFERROR(VLOOKUP(C82,'Cadastro de Insumos'!$A$2:$J$101,3,FALSE),""))</f>
        <v/>
      </c>
      <c r="F82" s="7">
        <f>IF(C82="","",IFERROR(VLOOKUP(C82,'Cadastro de Insumos'!$A$2:$J$101,7,FALSE),""))</f>
        <v/>
      </c>
      <c r="G82" s="28" t="n"/>
      <c r="H82" s="45">
        <f>IF(C82="","",IFERROR(VLOOKUP(C82,'Cadastro de Insumos'!$A$2:$J$101,4,FALSE),""))</f>
        <v/>
      </c>
      <c r="I82" s="29" t="n"/>
      <c r="J82" s="29" t="n"/>
      <c r="K82" s="31">
        <f>IF(OR(G82="",I82=""),"",G82*I82+IF(J82="",0,J82))</f>
        <v/>
      </c>
      <c r="L82" s="31">
        <f>IF(G82="","",IFERROR(K82/G82,0))</f>
        <v/>
      </c>
      <c r="M82" s="32">
        <f>IF(A82="","",A82-DAY(A82)+1)</f>
        <v/>
      </c>
    </row>
    <row r="83">
      <c r="A83" s="30" t="n"/>
      <c r="B83" s="3" t="n"/>
      <c r="C83" s="3" t="n"/>
      <c r="D83" s="8">
        <f>IF(C83="","",IFERROR(VLOOKUP(C83,'Cadastro de Insumos'!$A$2:$J$101,2,FALSE),"Código não encontrado"))</f>
        <v/>
      </c>
      <c r="E83" s="8">
        <f>IF(C83="","",IFERROR(VLOOKUP(C83,'Cadastro de Insumos'!$A$2:$J$101,3,FALSE),""))</f>
        <v/>
      </c>
      <c r="F83" s="8">
        <f>IF(C83="","",IFERROR(VLOOKUP(C83,'Cadastro de Insumos'!$A$2:$J$101,7,FALSE),""))</f>
        <v/>
      </c>
      <c r="G83" s="28" t="n"/>
      <c r="H83" s="47">
        <f>IF(C83="","",IFERROR(VLOOKUP(C83,'Cadastro de Insumos'!$A$2:$J$101,4,FALSE),""))</f>
        <v/>
      </c>
      <c r="I83" s="29" t="n"/>
      <c r="J83" s="29" t="n"/>
      <c r="K83" s="33">
        <f>IF(OR(G83="",I83=""),"",G83*I83+IF(J83="",0,J83))</f>
        <v/>
      </c>
      <c r="L83" s="33">
        <f>IF(G83="","",IFERROR(K83/G83,0))</f>
        <v/>
      </c>
      <c r="M83" s="34">
        <f>IF(A83="","",A83-DAY(A83)+1)</f>
        <v/>
      </c>
    </row>
    <row r="84">
      <c r="A84" s="30" t="n"/>
      <c r="B84" s="3" t="n"/>
      <c r="C84" s="3" t="n"/>
      <c r="D84" s="7">
        <f>IF(C84="","",IFERROR(VLOOKUP(C84,'Cadastro de Insumos'!$A$2:$J$101,2,FALSE),"Código não encontrado"))</f>
        <v/>
      </c>
      <c r="E84" s="7">
        <f>IF(C84="","",IFERROR(VLOOKUP(C84,'Cadastro de Insumos'!$A$2:$J$101,3,FALSE),""))</f>
        <v/>
      </c>
      <c r="F84" s="7">
        <f>IF(C84="","",IFERROR(VLOOKUP(C84,'Cadastro de Insumos'!$A$2:$J$101,7,FALSE),""))</f>
        <v/>
      </c>
      <c r="G84" s="28" t="n"/>
      <c r="H84" s="45">
        <f>IF(C84="","",IFERROR(VLOOKUP(C84,'Cadastro de Insumos'!$A$2:$J$101,4,FALSE),""))</f>
        <v/>
      </c>
      <c r="I84" s="29" t="n"/>
      <c r="J84" s="29" t="n"/>
      <c r="K84" s="31">
        <f>IF(OR(G84="",I84=""),"",G84*I84+IF(J84="",0,J84))</f>
        <v/>
      </c>
      <c r="L84" s="31">
        <f>IF(G84="","",IFERROR(K84/G84,0))</f>
        <v/>
      </c>
      <c r="M84" s="32">
        <f>IF(A84="","",A84-DAY(A84)+1)</f>
        <v/>
      </c>
    </row>
    <row r="85">
      <c r="A85" s="30" t="n"/>
      <c r="B85" s="3" t="n"/>
      <c r="C85" s="3" t="n"/>
      <c r="D85" s="8">
        <f>IF(C85="","",IFERROR(VLOOKUP(C85,'Cadastro de Insumos'!$A$2:$J$101,2,FALSE),"Código não encontrado"))</f>
        <v/>
      </c>
      <c r="E85" s="8">
        <f>IF(C85="","",IFERROR(VLOOKUP(C85,'Cadastro de Insumos'!$A$2:$J$101,3,FALSE),""))</f>
        <v/>
      </c>
      <c r="F85" s="8">
        <f>IF(C85="","",IFERROR(VLOOKUP(C85,'Cadastro de Insumos'!$A$2:$J$101,7,FALSE),""))</f>
        <v/>
      </c>
      <c r="G85" s="28" t="n"/>
      <c r="H85" s="47">
        <f>IF(C85="","",IFERROR(VLOOKUP(C85,'Cadastro de Insumos'!$A$2:$J$101,4,FALSE),""))</f>
        <v/>
      </c>
      <c r="I85" s="29" t="n"/>
      <c r="J85" s="29" t="n"/>
      <c r="K85" s="33">
        <f>IF(OR(G85="",I85=""),"",G85*I85+IF(J85="",0,J85))</f>
        <v/>
      </c>
      <c r="L85" s="33">
        <f>IF(G85="","",IFERROR(K85/G85,0))</f>
        <v/>
      </c>
      <c r="M85" s="34">
        <f>IF(A85="","",A85-DAY(A85)+1)</f>
        <v/>
      </c>
    </row>
    <row r="86">
      <c r="A86" s="30" t="n"/>
      <c r="B86" s="3" t="n"/>
      <c r="C86" s="3" t="n"/>
      <c r="D86" s="7">
        <f>IF(C86="","",IFERROR(VLOOKUP(C86,'Cadastro de Insumos'!$A$2:$J$101,2,FALSE),"Código não encontrado"))</f>
        <v/>
      </c>
      <c r="E86" s="7">
        <f>IF(C86="","",IFERROR(VLOOKUP(C86,'Cadastro de Insumos'!$A$2:$J$101,3,FALSE),""))</f>
        <v/>
      </c>
      <c r="F86" s="7">
        <f>IF(C86="","",IFERROR(VLOOKUP(C86,'Cadastro de Insumos'!$A$2:$J$101,7,FALSE),""))</f>
        <v/>
      </c>
      <c r="G86" s="28" t="n"/>
      <c r="H86" s="45">
        <f>IF(C86="","",IFERROR(VLOOKUP(C86,'Cadastro de Insumos'!$A$2:$J$101,4,FALSE),""))</f>
        <v/>
      </c>
      <c r="I86" s="29" t="n"/>
      <c r="J86" s="29" t="n"/>
      <c r="K86" s="31">
        <f>IF(OR(G86="",I86=""),"",G86*I86+IF(J86="",0,J86))</f>
        <v/>
      </c>
      <c r="L86" s="31">
        <f>IF(G86="","",IFERROR(K86/G86,0))</f>
        <v/>
      </c>
      <c r="M86" s="32">
        <f>IF(A86="","",A86-DAY(A86)+1)</f>
        <v/>
      </c>
    </row>
    <row r="87">
      <c r="A87" s="30" t="n"/>
      <c r="B87" s="3" t="n"/>
      <c r="C87" s="3" t="n"/>
      <c r="D87" s="8">
        <f>IF(C87="","",IFERROR(VLOOKUP(C87,'Cadastro de Insumos'!$A$2:$J$101,2,FALSE),"Código não encontrado"))</f>
        <v/>
      </c>
      <c r="E87" s="8">
        <f>IF(C87="","",IFERROR(VLOOKUP(C87,'Cadastro de Insumos'!$A$2:$J$101,3,FALSE),""))</f>
        <v/>
      </c>
      <c r="F87" s="8">
        <f>IF(C87="","",IFERROR(VLOOKUP(C87,'Cadastro de Insumos'!$A$2:$J$101,7,FALSE),""))</f>
        <v/>
      </c>
      <c r="G87" s="28" t="n"/>
      <c r="H87" s="47">
        <f>IF(C87="","",IFERROR(VLOOKUP(C87,'Cadastro de Insumos'!$A$2:$J$101,4,FALSE),""))</f>
        <v/>
      </c>
      <c r="I87" s="29" t="n"/>
      <c r="J87" s="29" t="n"/>
      <c r="K87" s="33">
        <f>IF(OR(G87="",I87=""),"",G87*I87+IF(J87="",0,J87))</f>
        <v/>
      </c>
      <c r="L87" s="33">
        <f>IF(G87="","",IFERROR(K87/G87,0))</f>
        <v/>
      </c>
      <c r="M87" s="34">
        <f>IF(A87="","",A87-DAY(A87)+1)</f>
        <v/>
      </c>
    </row>
    <row r="88">
      <c r="A88" s="30" t="n"/>
      <c r="B88" s="3" t="n"/>
      <c r="C88" s="3" t="n"/>
      <c r="D88" s="7">
        <f>IF(C88="","",IFERROR(VLOOKUP(C88,'Cadastro de Insumos'!$A$2:$J$101,2,FALSE),"Código não encontrado"))</f>
        <v/>
      </c>
      <c r="E88" s="7">
        <f>IF(C88="","",IFERROR(VLOOKUP(C88,'Cadastro de Insumos'!$A$2:$J$101,3,FALSE),""))</f>
        <v/>
      </c>
      <c r="F88" s="7">
        <f>IF(C88="","",IFERROR(VLOOKUP(C88,'Cadastro de Insumos'!$A$2:$J$101,7,FALSE),""))</f>
        <v/>
      </c>
      <c r="G88" s="28" t="n"/>
      <c r="H88" s="45">
        <f>IF(C88="","",IFERROR(VLOOKUP(C88,'Cadastro de Insumos'!$A$2:$J$101,4,FALSE),""))</f>
        <v/>
      </c>
      <c r="I88" s="29" t="n"/>
      <c r="J88" s="29" t="n"/>
      <c r="K88" s="31">
        <f>IF(OR(G88="",I88=""),"",G88*I88+IF(J88="",0,J88))</f>
        <v/>
      </c>
      <c r="L88" s="31">
        <f>IF(G88="","",IFERROR(K88/G88,0))</f>
        <v/>
      </c>
      <c r="M88" s="32">
        <f>IF(A88="","",A88-DAY(A88)+1)</f>
        <v/>
      </c>
    </row>
    <row r="89">
      <c r="A89" s="30" t="n"/>
      <c r="B89" s="3" t="n"/>
      <c r="C89" s="3" t="n"/>
      <c r="D89" s="8">
        <f>IF(C89="","",IFERROR(VLOOKUP(C89,'Cadastro de Insumos'!$A$2:$J$101,2,FALSE),"Código não encontrado"))</f>
        <v/>
      </c>
      <c r="E89" s="8">
        <f>IF(C89="","",IFERROR(VLOOKUP(C89,'Cadastro de Insumos'!$A$2:$J$101,3,FALSE),""))</f>
        <v/>
      </c>
      <c r="F89" s="8">
        <f>IF(C89="","",IFERROR(VLOOKUP(C89,'Cadastro de Insumos'!$A$2:$J$101,7,FALSE),""))</f>
        <v/>
      </c>
      <c r="G89" s="28" t="n"/>
      <c r="H89" s="47">
        <f>IF(C89="","",IFERROR(VLOOKUP(C89,'Cadastro de Insumos'!$A$2:$J$101,4,FALSE),""))</f>
        <v/>
      </c>
      <c r="I89" s="29" t="n"/>
      <c r="J89" s="29" t="n"/>
      <c r="K89" s="33">
        <f>IF(OR(G89="",I89=""),"",G89*I89+IF(J89="",0,J89))</f>
        <v/>
      </c>
      <c r="L89" s="33">
        <f>IF(G89="","",IFERROR(K89/G89,0))</f>
        <v/>
      </c>
      <c r="M89" s="34">
        <f>IF(A89="","",A89-DAY(A89)+1)</f>
        <v/>
      </c>
    </row>
    <row r="90">
      <c r="A90" s="30" t="n"/>
      <c r="B90" s="3" t="n"/>
      <c r="C90" s="3" t="n"/>
      <c r="D90" s="7">
        <f>IF(C90="","",IFERROR(VLOOKUP(C90,'Cadastro de Insumos'!$A$2:$J$101,2,FALSE),"Código não encontrado"))</f>
        <v/>
      </c>
      <c r="E90" s="7">
        <f>IF(C90="","",IFERROR(VLOOKUP(C90,'Cadastro de Insumos'!$A$2:$J$101,3,FALSE),""))</f>
        <v/>
      </c>
      <c r="F90" s="7">
        <f>IF(C90="","",IFERROR(VLOOKUP(C90,'Cadastro de Insumos'!$A$2:$J$101,7,FALSE),""))</f>
        <v/>
      </c>
      <c r="G90" s="28" t="n"/>
      <c r="H90" s="45">
        <f>IF(C90="","",IFERROR(VLOOKUP(C90,'Cadastro de Insumos'!$A$2:$J$101,4,FALSE),""))</f>
        <v/>
      </c>
      <c r="I90" s="29" t="n"/>
      <c r="J90" s="29" t="n"/>
      <c r="K90" s="31">
        <f>IF(OR(G90="",I90=""),"",G90*I90+IF(J90="",0,J90))</f>
        <v/>
      </c>
      <c r="L90" s="31">
        <f>IF(G90="","",IFERROR(K90/G90,0))</f>
        <v/>
      </c>
      <c r="M90" s="32">
        <f>IF(A90="","",A90-DAY(A90)+1)</f>
        <v/>
      </c>
    </row>
    <row r="91">
      <c r="A91" s="30" t="n"/>
      <c r="B91" s="3" t="n"/>
      <c r="C91" s="3" t="n"/>
      <c r="D91" s="8">
        <f>IF(C91="","",IFERROR(VLOOKUP(C91,'Cadastro de Insumos'!$A$2:$J$101,2,FALSE),"Código não encontrado"))</f>
        <v/>
      </c>
      <c r="E91" s="8">
        <f>IF(C91="","",IFERROR(VLOOKUP(C91,'Cadastro de Insumos'!$A$2:$J$101,3,FALSE),""))</f>
        <v/>
      </c>
      <c r="F91" s="8">
        <f>IF(C91="","",IFERROR(VLOOKUP(C91,'Cadastro de Insumos'!$A$2:$J$101,7,FALSE),""))</f>
        <v/>
      </c>
      <c r="G91" s="28" t="n"/>
      <c r="H91" s="47">
        <f>IF(C91="","",IFERROR(VLOOKUP(C91,'Cadastro de Insumos'!$A$2:$J$101,4,FALSE),""))</f>
        <v/>
      </c>
      <c r="I91" s="29" t="n"/>
      <c r="J91" s="29" t="n"/>
      <c r="K91" s="33">
        <f>IF(OR(G91="",I91=""),"",G91*I91+IF(J91="",0,J91))</f>
        <v/>
      </c>
      <c r="L91" s="33">
        <f>IF(G91="","",IFERROR(K91/G91,0))</f>
        <v/>
      </c>
      <c r="M91" s="34">
        <f>IF(A91="","",A91-DAY(A91)+1)</f>
        <v/>
      </c>
    </row>
    <row r="92">
      <c r="A92" s="30" t="n"/>
      <c r="B92" s="3" t="n"/>
      <c r="C92" s="3" t="n"/>
      <c r="D92" s="7">
        <f>IF(C92="","",IFERROR(VLOOKUP(C92,'Cadastro de Insumos'!$A$2:$J$101,2,FALSE),"Código não encontrado"))</f>
        <v/>
      </c>
      <c r="E92" s="7">
        <f>IF(C92="","",IFERROR(VLOOKUP(C92,'Cadastro de Insumos'!$A$2:$J$101,3,FALSE),""))</f>
        <v/>
      </c>
      <c r="F92" s="7">
        <f>IF(C92="","",IFERROR(VLOOKUP(C92,'Cadastro de Insumos'!$A$2:$J$101,7,FALSE),""))</f>
        <v/>
      </c>
      <c r="G92" s="28" t="n"/>
      <c r="H92" s="45">
        <f>IF(C92="","",IFERROR(VLOOKUP(C92,'Cadastro de Insumos'!$A$2:$J$101,4,FALSE),""))</f>
        <v/>
      </c>
      <c r="I92" s="29" t="n"/>
      <c r="J92" s="29" t="n"/>
      <c r="K92" s="31">
        <f>IF(OR(G92="",I92=""),"",G92*I92+IF(J92="",0,J92))</f>
        <v/>
      </c>
      <c r="L92" s="31">
        <f>IF(G92="","",IFERROR(K92/G92,0))</f>
        <v/>
      </c>
      <c r="M92" s="32">
        <f>IF(A92="","",A92-DAY(A92)+1)</f>
        <v/>
      </c>
    </row>
    <row r="93">
      <c r="A93" s="30" t="n"/>
      <c r="B93" s="3" t="n"/>
      <c r="C93" s="3" t="n"/>
      <c r="D93" s="8">
        <f>IF(C93="","",IFERROR(VLOOKUP(C93,'Cadastro de Insumos'!$A$2:$J$101,2,FALSE),"Código não encontrado"))</f>
        <v/>
      </c>
      <c r="E93" s="8">
        <f>IF(C93="","",IFERROR(VLOOKUP(C93,'Cadastro de Insumos'!$A$2:$J$101,3,FALSE),""))</f>
        <v/>
      </c>
      <c r="F93" s="8">
        <f>IF(C93="","",IFERROR(VLOOKUP(C93,'Cadastro de Insumos'!$A$2:$J$101,7,FALSE),""))</f>
        <v/>
      </c>
      <c r="G93" s="28" t="n"/>
      <c r="H93" s="47">
        <f>IF(C93="","",IFERROR(VLOOKUP(C93,'Cadastro de Insumos'!$A$2:$J$101,4,FALSE),""))</f>
        <v/>
      </c>
      <c r="I93" s="29" t="n"/>
      <c r="J93" s="29" t="n"/>
      <c r="K93" s="33">
        <f>IF(OR(G93="",I93=""),"",G93*I93+IF(J93="",0,J93))</f>
        <v/>
      </c>
      <c r="L93" s="33">
        <f>IF(G93="","",IFERROR(K93/G93,0))</f>
        <v/>
      </c>
      <c r="M93" s="34">
        <f>IF(A93="","",A93-DAY(A93)+1)</f>
        <v/>
      </c>
    </row>
    <row r="94">
      <c r="A94" s="30" t="n"/>
      <c r="B94" s="3" t="n"/>
      <c r="C94" s="3" t="n"/>
      <c r="D94" s="7">
        <f>IF(C94="","",IFERROR(VLOOKUP(C94,'Cadastro de Insumos'!$A$2:$J$101,2,FALSE),"Código não encontrado"))</f>
        <v/>
      </c>
      <c r="E94" s="7">
        <f>IF(C94="","",IFERROR(VLOOKUP(C94,'Cadastro de Insumos'!$A$2:$J$101,3,FALSE),""))</f>
        <v/>
      </c>
      <c r="F94" s="7">
        <f>IF(C94="","",IFERROR(VLOOKUP(C94,'Cadastro de Insumos'!$A$2:$J$101,7,FALSE),""))</f>
        <v/>
      </c>
      <c r="G94" s="28" t="n"/>
      <c r="H94" s="45">
        <f>IF(C94="","",IFERROR(VLOOKUP(C94,'Cadastro de Insumos'!$A$2:$J$101,4,FALSE),""))</f>
        <v/>
      </c>
      <c r="I94" s="29" t="n"/>
      <c r="J94" s="29" t="n"/>
      <c r="K94" s="31">
        <f>IF(OR(G94="",I94=""),"",G94*I94+IF(J94="",0,J94))</f>
        <v/>
      </c>
      <c r="L94" s="31">
        <f>IF(G94="","",IFERROR(K94/G94,0))</f>
        <v/>
      </c>
      <c r="M94" s="32">
        <f>IF(A94="","",A94-DAY(A94)+1)</f>
        <v/>
      </c>
    </row>
    <row r="95">
      <c r="A95" s="30" t="n"/>
      <c r="B95" s="3" t="n"/>
      <c r="C95" s="3" t="n"/>
      <c r="D95" s="8">
        <f>IF(C95="","",IFERROR(VLOOKUP(C95,'Cadastro de Insumos'!$A$2:$J$101,2,FALSE),"Código não encontrado"))</f>
        <v/>
      </c>
      <c r="E95" s="8">
        <f>IF(C95="","",IFERROR(VLOOKUP(C95,'Cadastro de Insumos'!$A$2:$J$101,3,FALSE),""))</f>
        <v/>
      </c>
      <c r="F95" s="8">
        <f>IF(C95="","",IFERROR(VLOOKUP(C95,'Cadastro de Insumos'!$A$2:$J$101,7,FALSE),""))</f>
        <v/>
      </c>
      <c r="G95" s="28" t="n"/>
      <c r="H95" s="47">
        <f>IF(C95="","",IFERROR(VLOOKUP(C95,'Cadastro de Insumos'!$A$2:$J$101,4,FALSE),""))</f>
        <v/>
      </c>
      <c r="I95" s="29" t="n"/>
      <c r="J95" s="29" t="n"/>
      <c r="K95" s="33">
        <f>IF(OR(G95="",I95=""),"",G95*I95+IF(J95="",0,J95))</f>
        <v/>
      </c>
      <c r="L95" s="33">
        <f>IF(G95="","",IFERROR(K95/G95,0))</f>
        <v/>
      </c>
      <c r="M95" s="34">
        <f>IF(A95="","",A95-DAY(A95)+1)</f>
        <v/>
      </c>
    </row>
    <row r="96">
      <c r="A96" s="30" t="n"/>
      <c r="B96" s="3" t="n"/>
      <c r="C96" s="3" t="n"/>
      <c r="D96" s="7">
        <f>IF(C96="","",IFERROR(VLOOKUP(C96,'Cadastro de Insumos'!$A$2:$J$101,2,FALSE),"Código não encontrado"))</f>
        <v/>
      </c>
      <c r="E96" s="7">
        <f>IF(C96="","",IFERROR(VLOOKUP(C96,'Cadastro de Insumos'!$A$2:$J$101,3,FALSE),""))</f>
        <v/>
      </c>
      <c r="F96" s="7">
        <f>IF(C96="","",IFERROR(VLOOKUP(C96,'Cadastro de Insumos'!$A$2:$J$101,7,FALSE),""))</f>
        <v/>
      </c>
      <c r="G96" s="28" t="n"/>
      <c r="H96" s="45">
        <f>IF(C96="","",IFERROR(VLOOKUP(C96,'Cadastro de Insumos'!$A$2:$J$101,4,FALSE),""))</f>
        <v/>
      </c>
      <c r="I96" s="29" t="n"/>
      <c r="J96" s="29" t="n"/>
      <c r="K96" s="31">
        <f>IF(OR(G96="",I96=""),"",G96*I96+IF(J96="",0,J96))</f>
        <v/>
      </c>
      <c r="L96" s="31">
        <f>IF(G96="","",IFERROR(K96/G96,0))</f>
        <v/>
      </c>
      <c r="M96" s="32">
        <f>IF(A96="","",A96-DAY(A96)+1)</f>
        <v/>
      </c>
    </row>
    <row r="97">
      <c r="A97" s="30" t="n"/>
      <c r="B97" s="3" t="n"/>
      <c r="C97" s="3" t="n"/>
      <c r="D97" s="8">
        <f>IF(C97="","",IFERROR(VLOOKUP(C97,'Cadastro de Insumos'!$A$2:$J$101,2,FALSE),"Código não encontrado"))</f>
        <v/>
      </c>
      <c r="E97" s="8">
        <f>IF(C97="","",IFERROR(VLOOKUP(C97,'Cadastro de Insumos'!$A$2:$J$101,3,FALSE),""))</f>
        <v/>
      </c>
      <c r="F97" s="8">
        <f>IF(C97="","",IFERROR(VLOOKUP(C97,'Cadastro de Insumos'!$A$2:$J$101,7,FALSE),""))</f>
        <v/>
      </c>
      <c r="G97" s="28" t="n"/>
      <c r="H97" s="47">
        <f>IF(C97="","",IFERROR(VLOOKUP(C97,'Cadastro de Insumos'!$A$2:$J$101,4,FALSE),""))</f>
        <v/>
      </c>
      <c r="I97" s="29" t="n"/>
      <c r="J97" s="29" t="n"/>
      <c r="K97" s="33">
        <f>IF(OR(G97="",I97=""),"",G97*I97+IF(J97="",0,J97))</f>
        <v/>
      </c>
      <c r="L97" s="33">
        <f>IF(G97="","",IFERROR(K97/G97,0))</f>
        <v/>
      </c>
      <c r="M97" s="34">
        <f>IF(A97="","",A97-DAY(A97)+1)</f>
        <v/>
      </c>
    </row>
    <row r="98">
      <c r="A98" s="30" t="n"/>
      <c r="B98" s="3" t="n"/>
      <c r="C98" s="3" t="n"/>
      <c r="D98" s="7">
        <f>IF(C98="","",IFERROR(VLOOKUP(C98,'Cadastro de Insumos'!$A$2:$J$101,2,FALSE),"Código não encontrado"))</f>
        <v/>
      </c>
      <c r="E98" s="7">
        <f>IF(C98="","",IFERROR(VLOOKUP(C98,'Cadastro de Insumos'!$A$2:$J$101,3,FALSE),""))</f>
        <v/>
      </c>
      <c r="F98" s="7">
        <f>IF(C98="","",IFERROR(VLOOKUP(C98,'Cadastro de Insumos'!$A$2:$J$101,7,FALSE),""))</f>
        <v/>
      </c>
      <c r="G98" s="28" t="n"/>
      <c r="H98" s="45">
        <f>IF(C98="","",IFERROR(VLOOKUP(C98,'Cadastro de Insumos'!$A$2:$J$101,4,FALSE),""))</f>
        <v/>
      </c>
      <c r="I98" s="29" t="n"/>
      <c r="J98" s="29" t="n"/>
      <c r="K98" s="31">
        <f>IF(OR(G98="",I98=""),"",G98*I98+IF(J98="",0,J98))</f>
        <v/>
      </c>
      <c r="L98" s="31">
        <f>IF(G98="","",IFERROR(K98/G98,0))</f>
        <v/>
      </c>
      <c r="M98" s="32">
        <f>IF(A98="","",A98-DAY(A98)+1)</f>
        <v/>
      </c>
    </row>
    <row r="99">
      <c r="A99" s="30" t="n"/>
      <c r="B99" s="3" t="n"/>
      <c r="C99" s="3" t="n"/>
      <c r="D99" s="8">
        <f>IF(C99="","",IFERROR(VLOOKUP(C99,'Cadastro de Insumos'!$A$2:$J$101,2,FALSE),"Código não encontrado"))</f>
        <v/>
      </c>
      <c r="E99" s="8">
        <f>IF(C99="","",IFERROR(VLOOKUP(C99,'Cadastro de Insumos'!$A$2:$J$101,3,FALSE),""))</f>
        <v/>
      </c>
      <c r="F99" s="8">
        <f>IF(C99="","",IFERROR(VLOOKUP(C99,'Cadastro de Insumos'!$A$2:$J$101,7,FALSE),""))</f>
        <v/>
      </c>
      <c r="G99" s="28" t="n"/>
      <c r="H99" s="47">
        <f>IF(C99="","",IFERROR(VLOOKUP(C99,'Cadastro de Insumos'!$A$2:$J$101,4,FALSE),""))</f>
        <v/>
      </c>
      <c r="I99" s="29" t="n"/>
      <c r="J99" s="29" t="n"/>
      <c r="K99" s="33">
        <f>IF(OR(G99="",I99=""),"",G99*I99+IF(J99="",0,J99))</f>
        <v/>
      </c>
      <c r="L99" s="33">
        <f>IF(G99="","",IFERROR(K99/G99,0))</f>
        <v/>
      </c>
      <c r="M99" s="34">
        <f>IF(A99="","",A99-DAY(A99)+1)</f>
        <v/>
      </c>
    </row>
    <row r="100">
      <c r="A100" s="30" t="n"/>
      <c r="B100" s="3" t="n"/>
      <c r="C100" s="3" t="n"/>
      <c r="D100" s="7">
        <f>IF(C100="","",IFERROR(VLOOKUP(C100,'Cadastro de Insumos'!$A$2:$J$101,2,FALSE),"Código não encontrado"))</f>
        <v/>
      </c>
      <c r="E100" s="7">
        <f>IF(C100="","",IFERROR(VLOOKUP(C100,'Cadastro de Insumos'!$A$2:$J$101,3,FALSE),""))</f>
        <v/>
      </c>
      <c r="F100" s="7">
        <f>IF(C100="","",IFERROR(VLOOKUP(C100,'Cadastro de Insumos'!$A$2:$J$101,7,FALSE),""))</f>
        <v/>
      </c>
      <c r="G100" s="28" t="n"/>
      <c r="H100" s="45">
        <f>IF(C100="","",IFERROR(VLOOKUP(C100,'Cadastro de Insumos'!$A$2:$J$101,4,FALSE),""))</f>
        <v/>
      </c>
      <c r="I100" s="29" t="n"/>
      <c r="J100" s="29" t="n"/>
      <c r="K100" s="31">
        <f>IF(OR(G100="",I100=""),"",G100*I100+IF(J100="",0,J100))</f>
        <v/>
      </c>
      <c r="L100" s="31">
        <f>IF(G100="","",IFERROR(K100/G100,0))</f>
        <v/>
      </c>
      <c r="M100" s="32">
        <f>IF(A100="","",A100-DAY(A100)+1)</f>
        <v/>
      </c>
    </row>
    <row r="101">
      <c r="A101" s="30" t="n"/>
      <c r="B101" s="3" t="n"/>
      <c r="C101" s="3" t="n"/>
      <c r="D101" s="8">
        <f>IF(C101="","",IFERROR(VLOOKUP(C101,'Cadastro de Insumos'!$A$2:$J$101,2,FALSE),"Código não encontrado"))</f>
        <v/>
      </c>
      <c r="E101" s="8">
        <f>IF(C101="","",IFERROR(VLOOKUP(C101,'Cadastro de Insumos'!$A$2:$J$101,3,FALSE),""))</f>
        <v/>
      </c>
      <c r="F101" s="8">
        <f>IF(C101="","",IFERROR(VLOOKUP(C101,'Cadastro de Insumos'!$A$2:$J$101,7,FALSE),""))</f>
        <v/>
      </c>
      <c r="G101" s="28" t="n"/>
      <c r="H101" s="47">
        <f>IF(C101="","",IFERROR(VLOOKUP(C101,'Cadastro de Insumos'!$A$2:$J$101,4,FALSE),""))</f>
        <v/>
      </c>
      <c r="I101" s="29" t="n"/>
      <c r="J101" s="29" t="n"/>
      <c r="K101" s="33">
        <f>IF(OR(G101="",I101=""),"",G101*I101+IF(J101="",0,J101))</f>
        <v/>
      </c>
      <c r="L101" s="33">
        <f>IF(G101="","",IFERROR(K101/G101,0))</f>
        <v/>
      </c>
      <c r="M101" s="34">
        <f>IF(A101="","",A101-DAY(A101)+1)</f>
        <v/>
      </c>
    </row>
  </sheetData>
  <autoFilter ref="A1:M101"/>
  <dataValidations count="4">
    <dataValidation sqref="A2:A101" showErrorMessage="1" showInputMessage="1" allowBlank="1" type="date" operator="greaterThanOrEqual">
      <formula1>1</formula1>
    </dataValidation>
    <dataValidation sqref="C2:C101" showErrorMessage="1" showInputMessage="1" allowBlank="1" type="list">
      <formula1>'Cadastro de Insumos'!$A$2:$A$101</formula1>
    </dataValidation>
    <dataValidation sqref="G2:G101" showErrorMessage="1" showInputMessage="1" allowBlank="1" type="decimal" operator="greaterThan">
      <formula1>0</formula1>
    </dataValidation>
    <dataValidation sqref="I2:J101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19" customWidth="1" min="4" max="4"/>
    <col width="19" customWidth="1" min="5" max="5"/>
    <col width="27" customWidth="1" min="6" max="6"/>
    <col width="20" customWidth="1" min="7" max="7"/>
    <col width="16" customWidth="1" min="8" max="8"/>
    <col width="12" customWidth="1" min="9" max="9"/>
    <col width="14" customWidth="1" min="10" max="10"/>
    <col width="16" customWidth="1" min="11" max="11"/>
    <col width="18" customWidth="1" min="12" max="12"/>
    <col width="48" customWidth="1" min="13" max="13"/>
  </cols>
  <sheetData>
    <row r="1" ht="32" customHeight="1">
      <c r="A1" s="44" t="inlineStr">
        <is>
          <t>Mês de Competência</t>
        </is>
      </c>
      <c r="B1" s="44" t="inlineStr">
        <is>
          <t>Estoque Inicial (R$)</t>
        </is>
      </c>
      <c r="C1" s="44" t="inlineStr">
        <is>
          <t>Compras do Mês (R$)</t>
        </is>
      </c>
      <c r="D1" s="44" t="inlineStr">
        <is>
          <t>Estoque Final (R$)</t>
        </is>
      </c>
      <c r="E1" s="44" t="inlineStr">
        <is>
          <t>Receita Bruta (R$)</t>
        </is>
      </c>
      <c r="F1" s="44" t="inlineStr">
        <is>
          <t>Descontos/Cancelamentos (R$)</t>
        </is>
      </c>
      <c r="G1" s="44" t="inlineStr">
        <is>
          <t>Receita Líquida (R$)</t>
        </is>
      </c>
      <c r="H1" s="44" t="inlineStr">
        <is>
          <t>CMV (R$)</t>
        </is>
      </c>
      <c r="I1" s="44" t="inlineStr">
        <is>
          <t>CMV %</t>
        </is>
      </c>
      <c r="J1" s="44" t="inlineStr">
        <is>
          <t>Meta CMV %</t>
        </is>
      </c>
      <c r="K1" s="44" t="inlineStr">
        <is>
          <t>Desvio da Meta</t>
        </is>
      </c>
      <c r="L1" s="44" t="inlineStr">
        <is>
          <t>Status</t>
        </is>
      </c>
      <c r="M1" s="44" t="inlineStr">
        <is>
          <t>Observação Gerencial</t>
        </is>
      </c>
    </row>
    <row r="2">
      <c r="A2" s="30" t="n">
        <v>46023</v>
      </c>
      <c r="B2" s="29" t="n">
        <v>34000</v>
      </c>
      <c r="C2" s="31">
        <f>IF(A2="","",SUMIFS(Compras!$K$2:$K$101,Compras!$M$2:$M$101,A2))</f>
        <v/>
      </c>
      <c r="D2" s="29" t="n">
        <v>3000</v>
      </c>
      <c r="E2" s="29" t="n">
        <v>90000</v>
      </c>
      <c r="F2" s="46" t="n">
        <v>2000</v>
      </c>
      <c r="G2" s="31">
        <f>IF(E2="","",E2-IF(F2="",0,F2))</f>
        <v/>
      </c>
      <c r="H2" s="31">
        <f>IF(OR(B2="",C2="",D2=""),"",B2+C2-D2)</f>
        <v/>
      </c>
      <c r="I2" s="48">
        <f>IF(G2="","",IFERROR(H2/G2,0))</f>
        <v/>
      </c>
      <c r="J2" s="49" t="n">
        <v>0.32</v>
      </c>
      <c r="K2" s="48">
        <f>IF(OR(I2="",J2=""),"",I2-J2)</f>
        <v/>
      </c>
      <c r="L2" s="15">
        <f>IF(OR(I2="",J2=""),"",IF(I2&lt;=J2,"Dentro da meta","Acima da meta"))</f>
        <v/>
      </c>
      <c r="M2" s="16" t="inlineStr">
        <is>
          <t>Inventário de abertura revisado antes do fechamento.</t>
        </is>
      </c>
    </row>
    <row r="3">
      <c r="A3" s="30" t="n">
        <v>46054</v>
      </c>
      <c r="B3" s="33">
        <f>IF(A3="","",IFERROR(D2,0))</f>
        <v/>
      </c>
      <c r="C3" s="33">
        <f>IF(A3="","",SUMIFS(Compras!$K$2:$K$101,Compras!$M$2:$M$101,A3))</f>
        <v/>
      </c>
      <c r="D3" s="29" t="n">
        <v>2600</v>
      </c>
      <c r="E3" s="29" t="n">
        <v>96000</v>
      </c>
      <c r="F3" s="46" t="n">
        <v>1800</v>
      </c>
      <c r="G3" s="33">
        <f>IF(E3="","",E3-IF(F3="",0,F3))</f>
        <v/>
      </c>
      <c r="H3" s="33">
        <f>IF(OR(B3="",C3="",D3=""),"",B3+C3-D3)</f>
        <v/>
      </c>
      <c r="I3" s="50">
        <f>IF(G3="","",IFERROR(H3/G3,0))</f>
        <v/>
      </c>
      <c r="J3" s="49" t="n">
        <v>0.32</v>
      </c>
      <c r="K3" s="50">
        <f>IF(OR(I3="",J3=""),"",I3-J3)</f>
        <v/>
      </c>
      <c r="L3" s="18">
        <f>IF(OR(I3="",J3=""),"",IF(I3&lt;=J3,"Dentro da meta","Acima da meta"))</f>
        <v/>
      </c>
      <c r="M3" s="16" t="inlineStr">
        <is>
          <t>Conferir se todas as NF-e do mês foram registradas.</t>
        </is>
      </c>
    </row>
    <row r="4">
      <c r="A4" s="30" t="n">
        <v>46082</v>
      </c>
      <c r="B4" s="31">
        <f>IF(A4="","",IFERROR(D3,0))</f>
        <v/>
      </c>
      <c r="C4" s="31">
        <f>IF(A4="","",SUMIFS(Compras!$K$2:$K$101,Compras!$M$2:$M$101,A4))</f>
        <v/>
      </c>
      <c r="D4" s="29" t="n">
        <v>2500</v>
      </c>
      <c r="E4" s="29" t="n">
        <v>104000</v>
      </c>
      <c r="F4" s="46" t="n">
        <v>2200</v>
      </c>
      <c r="G4" s="31">
        <f>IF(E4="","",E4-IF(F4="",0,F4))</f>
        <v/>
      </c>
      <c r="H4" s="31">
        <f>IF(OR(B4="",C4="",D4=""),"",B4+C4-D4)</f>
        <v/>
      </c>
      <c r="I4" s="48">
        <f>IF(G4="","",IFERROR(H4/G4,0))</f>
        <v/>
      </c>
      <c r="J4" s="49" t="n">
        <v>0.32</v>
      </c>
      <c r="K4" s="48">
        <f>IF(OR(I4="",J4=""),"",I4-J4)</f>
        <v/>
      </c>
      <c r="L4" s="15">
        <f>IF(OR(I4="",J4=""),"",IF(I4&lt;=J4,"Dentro da meta","Acima da meta"))</f>
        <v/>
      </c>
      <c r="M4" s="16" t="inlineStr">
        <is>
          <t>Acompanhar rendimento das proteínas e perdas da cozinha.</t>
        </is>
      </c>
    </row>
    <row r="5">
      <c r="A5" s="30" t="n">
        <v>46113</v>
      </c>
      <c r="B5" s="33">
        <f>IF(A5="","",IFERROR(D4,0))</f>
        <v/>
      </c>
      <c r="C5" s="33">
        <f>IF(A5="","",SUMIFS(Compras!$K$2:$K$101,Compras!$M$2:$M$101,A5))</f>
        <v/>
      </c>
      <c r="D5" s="29" t="n">
        <v>2700</v>
      </c>
      <c r="E5" s="29" t="n">
        <v>112000</v>
      </c>
      <c r="F5" s="46" t="n">
        <v>2500</v>
      </c>
      <c r="G5" s="33">
        <f>IF(E5="","",E5-IF(F5="",0,F5))</f>
        <v/>
      </c>
      <c r="H5" s="33">
        <f>IF(OR(B5="",C5="",D5=""),"",B5+C5-D5)</f>
        <v/>
      </c>
      <c r="I5" s="50">
        <f>IF(G5="","",IFERROR(H5/G5,0))</f>
        <v/>
      </c>
      <c r="J5" s="49" t="n">
        <v>0.32</v>
      </c>
      <c r="K5" s="50">
        <f>IF(OR(I5="",J5=""),"",I5-J5)</f>
        <v/>
      </c>
      <c r="L5" s="18">
        <f>IF(OR(I5="",J5=""),"",IF(I5&lt;=J5,"Dentro da meta","Acima da meta"))</f>
        <v/>
      </c>
      <c r="M5" s="16" t="inlineStr">
        <is>
          <t>Validar o inventário físico ao final do período.</t>
        </is>
      </c>
    </row>
    <row r="6">
      <c r="A6" s="30" t="n">
        <v>46143</v>
      </c>
      <c r="B6" s="31">
        <f>IF(A6="","",IFERROR(D5,0))</f>
        <v/>
      </c>
      <c r="C6" s="31">
        <f>IF(A6="","",SUMIFS(Compras!$K$2:$K$101,Compras!$M$2:$M$101,A6))</f>
        <v/>
      </c>
      <c r="D6" s="29" t="n">
        <v>2500</v>
      </c>
      <c r="E6" s="29" t="n">
        <v>108000</v>
      </c>
      <c r="F6" s="46" t="n">
        <v>2100</v>
      </c>
      <c r="G6" s="31">
        <f>IF(E6="","",E6-IF(F6="",0,F6))</f>
        <v/>
      </c>
      <c r="H6" s="31">
        <f>IF(OR(B6="",C6="",D6=""),"",B6+C6-D6)</f>
        <v/>
      </c>
      <c r="I6" s="48">
        <f>IF(G6="","",IFERROR(H6/G6,0))</f>
        <v/>
      </c>
      <c r="J6" s="49" t="n">
        <v>0.32</v>
      </c>
      <c r="K6" s="48">
        <f>IF(OR(I6="",J6=""),"",I6-J6)</f>
        <v/>
      </c>
      <c r="L6" s="15">
        <f>IF(OR(I6="",J6=""),"",IF(I6&lt;=J6,"Dentro da meta","Acima da meta"))</f>
        <v/>
      </c>
      <c r="M6" s="16" t="inlineStr">
        <is>
          <t>Revisar fichas técnicas dos pratos mais vendidos.</t>
        </is>
      </c>
    </row>
    <row r="7">
      <c r="A7" s="30" t="n">
        <v>46174</v>
      </c>
      <c r="B7" s="33">
        <f>IF(A7="","",IFERROR(D6,0))</f>
        <v/>
      </c>
      <c r="C7" s="33">
        <f>IF(A7="","",SUMIFS(Compras!$K$2:$K$101,Compras!$M$2:$M$101,A7))</f>
        <v/>
      </c>
      <c r="D7" s="29" t="n">
        <v>2200</v>
      </c>
      <c r="E7" s="29" t="n">
        <v>82000</v>
      </c>
      <c r="F7" s="46" t="n">
        <v>1500</v>
      </c>
      <c r="G7" s="33">
        <f>IF(E7="","",E7-IF(F7="",0,F7))</f>
        <v/>
      </c>
      <c r="H7" s="33">
        <f>IF(OR(B7="",C7="",D7=""),"",B7+C7-D7)</f>
        <v/>
      </c>
      <c r="I7" s="50">
        <f>IF(G7="","",IFERROR(H7/G7,0))</f>
        <v/>
      </c>
      <c r="J7" s="49" t="n">
        <v>0.32</v>
      </c>
      <c r="K7" s="50">
        <f>IF(OR(I7="",J7=""),"",I7-J7)</f>
        <v/>
      </c>
      <c r="L7" s="18">
        <f>IF(OR(I7="",J7=""),"",IF(I7&lt;=J7,"Dentro da meta","Acima da meta"))</f>
        <v/>
      </c>
      <c r="M7" s="16" t="inlineStr">
        <is>
          <t>Monitorar desperdícios do hortifruti e devoluções.</t>
        </is>
      </c>
    </row>
    <row r="8">
      <c r="A8" s="30" t="n">
        <v>46204</v>
      </c>
      <c r="B8" s="31">
        <f>IF(A8="","",IFERROR(D7,0))</f>
        <v/>
      </c>
      <c r="C8" s="31">
        <f>IF(A8="","",SUMIFS(Compras!$K$2:$K$101,Compras!$M$2:$M$101,A8))</f>
        <v/>
      </c>
      <c r="D8" s="29" t="n">
        <v>2300</v>
      </c>
      <c r="E8" s="29" t="n">
        <v>118000</v>
      </c>
      <c r="F8" s="46" t="n">
        <v>2600</v>
      </c>
      <c r="G8" s="31">
        <f>IF(E8="","",E8-IF(F8="",0,F8))</f>
        <v/>
      </c>
      <c r="H8" s="31">
        <f>IF(OR(B8="",C8="",D8=""),"",B8+C8-D8)</f>
        <v/>
      </c>
      <c r="I8" s="48">
        <f>IF(G8="","",IFERROR(H8/G8,0))</f>
        <v/>
      </c>
      <c r="J8" s="49" t="n">
        <v>0.32</v>
      </c>
      <c r="K8" s="48">
        <f>IF(OR(I8="",J8=""),"",I8-J8)</f>
        <v/>
      </c>
      <c r="L8" s="15">
        <f>IF(OR(I8="",J8=""),"",IF(I8&lt;=J8,"Dentro da meta","Acima da meta"))</f>
        <v/>
      </c>
      <c r="M8" s="16" t="inlineStr">
        <is>
          <t>Comparar custos efetivos com os custos de referência.</t>
        </is>
      </c>
    </row>
    <row r="9">
      <c r="A9" s="30" t="n">
        <v>46235</v>
      </c>
      <c r="B9" s="33">
        <f>IF(A9="","",IFERROR(D8,0))</f>
        <v/>
      </c>
      <c r="C9" s="33">
        <f>IF(A9="","",SUMIFS(Compras!$K$2:$K$101,Compras!$M$2:$M$101,A9))</f>
        <v/>
      </c>
      <c r="D9" s="29" t="n">
        <v>2500</v>
      </c>
      <c r="E9" s="29" t="n">
        <v>128000</v>
      </c>
      <c r="F9" s="46" t="n">
        <v>2900</v>
      </c>
      <c r="G9" s="33">
        <f>IF(E9="","",E9-IF(F9="",0,F9))</f>
        <v/>
      </c>
      <c r="H9" s="33">
        <f>IF(OR(B9="",C9="",D9=""),"",B9+C9-D9)</f>
        <v/>
      </c>
      <c r="I9" s="50">
        <f>IF(G9="","",IFERROR(H9/G9,0))</f>
        <v/>
      </c>
      <c r="J9" s="49" t="n">
        <v>0.32</v>
      </c>
      <c r="K9" s="50">
        <f>IF(OR(I9="",J9=""),"",I9-J9)</f>
        <v/>
      </c>
      <c r="L9" s="18">
        <f>IF(OR(I9="",J9=""),"",IF(I9&lt;=J9,"Dentro da meta","Acima da meta"))</f>
        <v/>
      </c>
      <c r="M9" s="16" t="inlineStr">
        <is>
          <t>Fechar inventário e preparar a análise do próximo mês.</t>
        </is>
      </c>
    </row>
    <row r="10">
      <c r="A10" s="30" t="n"/>
      <c r="B10" s="31">
        <f>IF(A10="","",IFERROR(D9,0))</f>
        <v/>
      </c>
      <c r="C10" s="31">
        <f>IF(A10="","",SUMIFS(Compras!$K$2:$K$101,Compras!$M$2:$M$101,A10))</f>
        <v/>
      </c>
      <c r="D10" s="29" t="n"/>
      <c r="E10" s="29" t="n"/>
      <c r="F10" s="29" t="n"/>
      <c r="G10" s="31">
        <f>IF(E10="","",E10-IF(F10="",0,F10))</f>
        <v/>
      </c>
      <c r="H10" s="31">
        <f>IF(OR(B10="",C10="",D10=""),"",B10+C10-D10)</f>
        <v/>
      </c>
      <c r="I10" s="48">
        <f>IF(G10="","",IFERROR(H10/G10,0))</f>
        <v/>
      </c>
      <c r="J10" s="49" t="n"/>
      <c r="K10" s="48">
        <f>IF(OR(I10="",J10=""),"",I10-J10)</f>
        <v/>
      </c>
      <c r="L10" s="15">
        <f>IF(OR(I10="",J10=""),"",IF(I10&lt;=J10,"Dentro da meta","Acima da meta"))</f>
        <v/>
      </c>
      <c r="M10" s="16" t="n"/>
    </row>
    <row r="11">
      <c r="A11" s="30" t="n"/>
      <c r="B11" s="33">
        <f>IF(A11="","",IFERROR(D10,0))</f>
        <v/>
      </c>
      <c r="C11" s="33">
        <f>IF(A11="","",SUMIFS(Compras!$K$2:$K$101,Compras!$M$2:$M$101,A11))</f>
        <v/>
      </c>
      <c r="D11" s="29" t="n"/>
      <c r="E11" s="29" t="n"/>
      <c r="F11" s="29" t="n"/>
      <c r="G11" s="33">
        <f>IF(E11="","",E11-IF(F11="",0,F11))</f>
        <v/>
      </c>
      <c r="H11" s="33">
        <f>IF(OR(B11="",C11="",D11=""),"",B11+C11-D11)</f>
        <v/>
      </c>
      <c r="I11" s="50">
        <f>IF(G11="","",IFERROR(H11/G11,0))</f>
        <v/>
      </c>
      <c r="J11" s="49" t="n"/>
      <c r="K11" s="50">
        <f>IF(OR(I11="",J11=""),"",I11-J11)</f>
        <v/>
      </c>
      <c r="L11" s="18">
        <f>IF(OR(I11="",J11=""),"",IF(I11&lt;=J11,"Dentro da meta","Acima da meta"))</f>
        <v/>
      </c>
      <c r="M11" s="16" t="n"/>
    </row>
    <row r="12">
      <c r="A12" s="30" t="n"/>
      <c r="B12" s="31">
        <f>IF(A12="","",IFERROR(D11,0))</f>
        <v/>
      </c>
      <c r="C12" s="31">
        <f>IF(A12="","",SUMIFS(Compras!$K$2:$K$101,Compras!$M$2:$M$101,A12))</f>
        <v/>
      </c>
      <c r="D12" s="29" t="n"/>
      <c r="E12" s="29" t="n"/>
      <c r="F12" s="29" t="n"/>
      <c r="G12" s="31">
        <f>IF(E12="","",E12-IF(F12="",0,F12))</f>
        <v/>
      </c>
      <c r="H12" s="31">
        <f>IF(OR(B12="",C12="",D12=""),"",B12+C12-D12)</f>
        <v/>
      </c>
      <c r="I12" s="48">
        <f>IF(G12="","",IFERROR(H12/G12,0))</f>
        <v/>
      </c>
      <c r="J12" s="49" t="n"/>
      <c r="K12" s="48">
        <f>IF(OR(I12="",J12=""),"",I12-J12)</f>
        <v/>
      </c>
      <c r="L12" s="15">
        <f>IF(OR(I12="",J12=""),"",IF(I12&lt;=J12,"Dentro da meta","Acima da meta"))</f>
        <v/>
      </c>
      <c r="M12" s="16" t="n"/>
    </row>
    <row r="13">
      <c r="A13" s="30" t="n"/>
      <c r="B13" s="33">
        <f>IF(A13="","",IFERROR(D12,0))</f>
        <v/>
      </c>
      <c r="C13" s="33">
        <f>IF(A13="","",SUMIFS(Compras!$K$2:$K$101,Compras!$M$2:$M$101,A13))</f>
        <v/>
      </c>
      <c r="D13" s="29" t="n"/>
      <c r="E13" s="29" t="n"/>
      <c r="F13" s="29" t="n"/>
      <c r="G13" s="33">
        <f>IF(E13="","",E13-IF(F13="",0,F13))</f>
        <v/>
      </c>
      <c r="H13" s="33">
        <f>IF(OR(B13="",C13="",D13=""),"",B13+C13-D13)</f>
        <v/>
      </c>
      <c r="I13" s="50">
        <f>IF(G13="","",IFERROR(H13/G13,0))</f>
        <v/>
      </c>
      <c r="J13" s="49" t="n"/>
      <c r="K13" s="50">
        <f>IF(OR(I13="",J13=""),"",I13-J13)</f>
        <v/>
      </c>
      <c r="L13" s="18">
        <f>IF(OR(I13="",J13=""),"",IF(I13&lt;=J13,"Dentro da meta","Acima da meta"))</f>
        <v/>
      </c>
      <c r="M13" s="16" t="n"/>
    </row>
    <row r="14">
      <c r="A14" s="30" t="n"/>
      <c r="B14" s="31">
        <f>IF(A14="","",IFERROR(D13,0))</f>
        <v/>
      </c>
      <c r="C14" s="31">
        <f>IF(A14="","",SUMIFS(Compras!$K$2:$K$101,Compras!$M$2:$M$101,A14))</f>
        <v/>
      </c>
      <c r="D14" s="29" t="n"/>
      <c r="E14" s="29" t="n"/>
      <c r="F14" s="29" t="n"/>
      <c r="G14" s="31">
        <f>IF(E14="","",E14-IF(F14="",0,F14))</f>
        <v/>
      </c>
      <c r="H14" s="31">
        <f>IF(OR(B14="",C14="",D14=""),"",B14+C14-D14)</f>
        <v/>
      </c>
      <c r="I14" s="48">
        <f>IF(G14="","",IFERROR(H14/G14,0))</f>
        <v/>
      </c>
      <c r="J14" s="49" t="n"/>
      <c r="K14" s="48">
        <f>IF(OR(I14="",J14=""),"",I14-J14)</f>
        <v/>
      </c>
      <c r="L14" s="15">
        <f>IF(OR(I14="",J14=""),"",IF(I14&lt;=J14,"Dentro da meta","Acima da meta"))</f>
        <v/>
      </c>
      <c r="M14" s="16" t="n"/>
    </row>
    <row r="15">
      <c r="A15" s="30" t="n"/>
      <c r="B15" s="33">
        <f>IF(A15="","",IFERROR(D14,0))</f>
        <v/>
      </c>
      <c r="C15" s="33">
        <f>IF(A15="","",SUMIFS(Compras!$K$2:$K$101,Compras!$M$2:$M$101,A15))</f>
        <v/>
      </c>
      <c r="D15" s="29" t="n"/>
      <c r="E15" s="29" t="n"/>
      <c r="F15" s="29" t="n"/>
      <c r="G15" s="33">
        <f>IF(E15="","",E15-IF(F15="",0,F15))</f>
        <v/>
      </c>
      <c r="H15" s="33">
        <f>IF(OR(B15="",C15="",D15=""),"",B15+C15-D15)</f>
        <v/>
      </c>
      <c r="I15" s="50">
        <f>IF(G15="","",IFERROR(H15/G15,0))</f>
        <v/>
      </c>
      <c r="J15" s="49" t="n"/>
      <c r="K15" s="50">
        <f>IF(OR(I15="",J15=""),"",I15-J15)</f>
        <v/>
      </c>
      <c r="L15" s="18">
        <f>IF(OR(I15="",J15=""),"",IF(I15&lt;=J15,"Dentro da meta","Acima da meta"))</f>
        <v/>
      </c>
      <c r="M15" s="16" t="n"/>
    </row>
    <row r="16">
      <c r="A16" s="30" t="n"/>
      <c r="B16" s="31">
        <f>IF(A16="","",IFERROR(D15,0))</f>
        <v/>
      </c>
      <c r="C16" s="31">
        <f>IF(A16="","",SUMIFS(Compras!$K$2:$K$101,Compras!$M$2:$M$101,A16))</f>
        <v/>
      </c>
      <c r="D16" s="29" t="n"/>
      <c r="E16" s="29" t="n"/>
      <c r="F16" s="29" t="n"/>
      <c r="G16" s="31">
        <f>IF(E16="","",E16-IF(F16="",0,F16))</f>
        <v/>
      </c>
      <c r="H16" s="31">
        <f>IF(OR(B16="",C16="",D16=""),"",B16+C16-D16)</f>
        <v/>
      </c>
      <c r="I16" s="48">
        <f>IF(G16="","",IFERROR(H16/G16,0))</f>
        <v/>
      </c>
      <c r="J16" s="49" t="n"/>
      <c r="K16" s="48">
        <f>IF(OR(I16="",J16=""),"",I16-J16)</f>
        <v/>
      </c>
      <c r="L16" s="15">
        <f>IF(OR(I16="",J16=""),"",IF(I16&lt;=J16,"Dentro da meta","Acima da meta"))</f>
        <v/>
      </c>
      <c r="M16" s="16" t="n"/>
    </row>
    <row r="17">
      <c r="A17" s="30" t="n"/>
      <c r="B17" s="33">
        <f>IF(A17="","",IFERROR(D16,0))</f>
        <v/>
      </c>
      <c r="C17" s="33">
        <f>IF(A17="","",SUMIFS(Compras!$K$2:$K$101,Compras!$M$2:$M$101,A17))</f>
        <v/>
      </c>
      <c r="D17" s="29" t="n"/>
      <c r="E17" s="29" t="n"/>
      <c r="F17" s="29" t="n"/>
      <c r="G17" s="33">
        <f>IF(E17="","",E17-IF(F17="",0,F17))</f>
        <v/>
      </c>
      <c r="H17" s="33">
        <f>IF(OR(B17="",C17="",D17=""),"",B17+C17-D17)</f>
        <v/>
      </c>
      <c r="I17" s="50">
        <f>IF(G17="","",IFERROR(H17/G17,0))</f>
        <v/>
      </c>
      <c r="J17" s="49" t="n"/>
      <c r="K17" s="50">
        <f>IF(OR(I17="",J17=""),"",I17-J17)</f>
        <v/>
      </c>
      <c r="L17" s="18">
        <f>IF(OR(I17="",J17=""),"",IF(I17&lt;=J17,"Dentro da meta","Acima da meta"))</f>
        <v/>
      </c>
      <c r="M17" s="16" t="n"/>
    </row>
    <row r="18">
      <c r="A18" s="30" t="n"/>
      <c r="B18" s="31">
        <f>IF(A18="","",IFERROR(D17,0))</f>
        <v/>
      </c>
      <c r="C18" s="31">
        <f>IF(A18="","",SUMIFS(Compras!$K$2:$K$101,Compras!$M$2:$M$101,A18))</f>
        <v/>
      </c>
      <c r="D18" s="29" t="n"/>
      <c r="E18" s="29" t="n"/>
      <c r="F18" s="29" t="n"/>
      <c r="G18" s="31">
        <f>IF(E18="","",E18-IF(F18="",0,F18))</f>
        <v/>
      </c>
      <c r="H18" s="31">
        <f>IF(OR(B18="",C18="",D18=""),"",B18+C18-D18)</f>
        <v/>
      </c>
      <c r="I18" s="48">
        <f>IF(G18="","",IFERROR(H18/G18,0))</f>
        <v/>
      </c>
      <c r="J18" s="49" t="n"/>
      <c r="K18" s="48">
        <f>IF(OR(I18="",J18=""),"",I18-J18)</f>
        <v/>
      </c>
      <c r="L18" s="15">
        <f>IF(OR(I18="",J18=""),"",IF(I18&lt;=J18,"Dentro da meta","Acima da meta"))</f>
        <v/>
      </c>
      <c r="M18" s="16" t="n"/>
    </row>
    <row r="19">
      <c r="A19" s="30" t="n"/>
      <c r="B19" s="33">
        <f>IF(A19="","",IFERROR(D18,0))</f>
        <v/>
      </c>
      <c r="C19" s="33">
        <f>IF(A19="","",SUMIFS(Compras!$K$2:$K$101,Compras!$M$2:$M$101,A19))</f>
        <v/>
      </c>
      <c r="D19" s="29" t="n"/>
      <c r="E19" s="29" t="n"/>
      <c r="F19" s="29" t="n"/>
      <c r="G19" s="33">
        <f>IF(E19="","",E19-IF(F19="",0,F19))</f>
        <v/>
      </c>
      <c r="H19" s="33">
        <f>IF(OR(B19="",C19="",D19=""),"",B19+C19-D19)</f>
        <v/>
      </c>
      <c r="I19" s="50">
        <f>IF(G19="","",IFERROR(H19/G19,0))</f>
        <v/>
      </c>
      <c r="J19" s="49" t="n"/>
      <c r="K19" s="50">
        <f>IF(OR(I19="",J19=""),"",I19-J19)</f>
        <v/>
      </c>
      <c r="L19" s="18">
        <f>IF(OR(I19="",J19=""),"",IF(I19&lt;=J19,"Dentro da meta","Acima da meta"))</f>
        <v/>
      </c>
      <c r="M19" s="16" t="n"/>
    </row>
    <row r="20">
      <c r="A20" s="30" t="n"/>
      <c r="B20" s="31">
        <f>IF(A20="","",IFERROR(D19,0))</f>
        <v/>
      </c>
      <c r="C20" s="31">
        <f>IF(A20="","",SUMIFS(Compras!$K$2:$K$101,Compras!$M$2:$M$101,A20))</f>
        <v/>
      </c>
      <c r="D20" s="29" t="n"/>
      <c r="E20" s="29" t="n"/>
      <c r="F20" s="29" t="n"/>
      <c r="G20" s="31">
        <f>IF(E20="","",E20-IF(F20="",0,F20))</f>
        <v/>
      </c>
      <c r="H20" s="31">
        <f>IF(OR(B20="",C20="",D20=""),"",B20+C20-D20)</f>
        <v/>
      </c>
      <c r="I20" s="48">
        <f>IF(G20="","",IFERROR(H20/G20,0))</f>
        <v/>
      </c>
      <c r="J20" s="49" t="n"/>
      <c r="K20" s="48">
        <f>IF(OR(I20="",J20=""),"",I20-J20)</f>
        <v/>
      </c>
      <c r="L20" s="15">
        <f>IF(OR(I20="",J20=""),"",IF(I20&lt;=J20,"Dentro da meta","Acima da meta"))</f>
        <v/>
      </c>
      <c r="M20" s="16" t="n"/>
    </row>
    <row r="21">
      <c r="A21" s="30" t="n"/>
      <c r="B21" s="33">
        <f>IF(A21="","",IFERROR(D20,0))</f>
        <v/>
      </c>
      <c r="C21" s="33">
        <f>IF(A21="","",SUMIFS(Compras!$K$2:$K$101,Compras!$M$2:$M$101,A21))</f>
        <v/>
      </c>
      <c r="D21" s="29" t="n"/>
      <c r="E21" s="29" t="n"/>
      <c r="F21" s="29" t="n"/>
      <c r="G21" s="33">
        <f>IF(E21="","",E21-IF(F21="",0,F21))</f>
        <v/>
      </c>
      <c r="H21" s="33">
        <f>IF(OR(B21="",C21="",D21=""),"",B21+C21-D21)</f>
        <v/>
      </c>
      <c r="I21" s="50">
        <f>IF(G21="","",IFERROR(H21/G21,0))</f>
        <v/>
      </c>
      <c r="J21" s="49" t="n"/>
      <c r="K21" s="50">
        <f>IF(OR(I21="",J21=""),"",I21-J21)</f>
        <v/>
      </c>
      <c r="L21" s="18">
        <f>IF(OR(I21="",J21=""),"",IF(I21&lt;=J21,"Dentro da meta","Acima da meta"))</f>
        <v/>
      </c>
      <c r="M21" s="16" t="n"/>
    </row>
    <row r="22">
      <c r="A22" s="30" t="n"/>
      <c r="B22" s="31">
        <f>IF(A22="","",IFERROR(D21,0))</f>
        <v/>
      </c>
      <c r="C22" s="31">
        <f>IF(A22="","",SUMIFS(Compras!$K$2:$K$101,Compras!$M$2:$M$101,A22))</f>
        <v/>
      </c>
      <c r="D22" s="29" t="n"/>
      <c r="E22" s="29" t="n"/>
      <c r="F22" s="29" t="n"/>
      <c r="G22" s="31">
        <f>IF(E22="","",E22-IF(F22="",0,F22))</f>
        <v/>
      </c>
      <c r="H22" s="31">
        <f>IF(OR(B22="",C22="",D22=""),"",B22+C22-D22)</f>
        <v/>
      </c>
      <c r="I22" s="48">
        <f>IF(G22="","",IFERROR(H22/G22,0))</f>
        <v/>
      </c>
      <c r="J22" s="49" t="n"/>
      <c r="K22" s="48">
        <f>IF(OR(I22="",J22=""),"",I22-J22)</f>
        <v/>
      </c>
      <c r="L22" s="15">
        <f>IF(OR(I22="",J22=""),"",IF(I22&lt;=J22,"Dentro da meta","Acima da meta"))</f>
        <v/>
      </c>
      <c r="M22" s="16" t="n"/>
    </row>
    <row r="23">
      <c r="A23" s="30" t="n"/>
      <c r="B23" s="33">
        <f>IF(A23="","",IFERROR(D22,0))</f>
        <v/>
      </c>
      <c r="C23" s="33">
        <f>IF(A23="","",SUMIFS(Compras!$K$2:$K$101,Compras!$M$2:$M$101,A23))</f>
        <v/>
      </c>
      <c r="D23" s="29" t="n"/>
      <c r="E23" s="29" t="n"/>
      <c r="F23" s="29" t="n"/>
      <c r="G23" s="33">
        <f>IF(E23="","",E23-IF(F23="",0,F23))</f>
        <v/>
      </c>
      <c r="H23" s="33">
        <f>IF(OR(B23="",C23="",D23=""),"",B23+C23-D23)</f>
        <v/>
      </c>
      <c r="I23" s="50">
        <f>IF(G23="","",IFERROR(H23/G23,0))</f>
        <v/>
      </c>
      <c r="J23" s="49" t="n"/>
      <c r="K23" s="50">
        <f>IF(OR(I23="",J23=""),"",I23-J23)</f>
        <v/>
      </c>
      <c r="L23" s="18">
        <f>IF(OR(I23="",J23=""),"",IF(I23&lt;=J23,"Dentro da meta","Acima da meta"))</f>
        <v/>
      </c>
      <c r="M23" s="16" t="n"/>
    </row>
    <row r="24">
      <c r="A24" s="30" t="n"/>
      <c r="B24" s="31">
        <f>IF(A24="","",IFERROR(D23,0))</f>
        <v/>
      </c>
      <c r="C24" s="31">
        <f>IF(A24="","",SUMIFS(Compras!$K$2:$K$101,Compras!$M$2:$M$101,A24))</f>
        <v/>
      </c>
      <c r="D24" s="29" t="n"/>
      <c r="E24" s="29" t="n"/>
      <c r="F24" s="29" t="n"/>
      <c r="G24" s="31">
        <f>IF(E24="","",E24-IF(F24="",0,F24))</f>
        <v/>
      </c>
      <c r="H24" s="31">
        <f>IF(OR(B24="",C24="",D24=""),"",B24+C24-D24)</f>
        <v/>
      </c>
      <c r="I24" s="48">
        <f>IF(G24="","",IFERROR(H24/G24,0))</f>
        <v/>
      </c>
      <c r="J24" s="49" t="n"/>
      <c r="K24" s="48">
        <f>IF(OR(I24="",J24=""),"",I24-J24)</f>
        <v/>
      </c>
      <c r="L24" s="15">
        <f>IF(OR(I24="",J24=""),"",IF(I24&lt;=J24,"Dentro da meta","Acima da meta"))</f>
        <v/>
      </c>
      <c r="M24" s="16" t="n"/>
    </row>
    <row r="25">
      <c r="A25" s="30" t="n"/>
      <c r="B25" s="33">
        <f>IF(A25="","",IFERROR(D24,0))</f>
        <v/>
      </c>
      <c r="C25" s="33">
        <f>IF(A25="","",SUMIFS(Compras!$K$2:$K$101,Compras!$M$2:$M$101,A25))</f>
        <v/>
      </c>
      <c r="D25" s="29" t="n"/>
      <c r="E25" s="29" t="n"/>
      <c r="F25" s="29" t="n"/>
      <c r="G25" s="33">
        <f>IF(E25="","",E25-IF(F25="",0,F25))</f>
        <v/>
      </c>
      <c r="H25" s="33">
        <f>IF(OR(B25="",C25="",D25=""),"",B25+C25-D25)</f>
        <v/>
      </c>
      <c r="I25" s="50">
        <f>IF(G25="","",IFERROR(H25/G25,0))</f>
        <v/>
      </c>
      <c r="J25" s="49" t="n"/>
      <c r="K25" s="50">
        <f>IF(OR(I25="",J25=""),"",I25-J25)</f>
        <v/>
      </c>
      <c r="L25" s="18">
        <f>IF(OR(I25="",J25=""),"",IF(I25&lt;=J25,"Dentro da meta","Acima da meta"))</f>
        <v/>
      </c>
      <c r="M25" s="16" t="n"/>
    </row>
    <row r="26">
      <c r="A26" s="30" t="n"/>
      <c r="B26" s="31">
        <f>IF(A26="","",IFERROR(D25,0))</f>
        <v/>
      </c>
      <c r="C26" s="31">
        <f>IF(A26="","",SUMIFS(Compras!$K$2:$K$101,Compras!$M$2:$M$101,A26))</f>
        <v/>
      </c>
      <c r="D26" s="29" t="n"/>
      <c r="E26" s="29" t="n"/>
      <c r="F26" s="29" t="n"/>
      <c r="G26" s="31">
        <f>IF(E26="","",E26-IF(F26="",0,F26))</f>
        <v/>
      </c>
      <c r="H26" s="31">
        <f>IF(OR(B26="",C26="",D26=""),"",B26+C26-D26)</f>
        <v/>
      </c>
      <c r="I26" s="48">
        <f>IF(G26="","",IFERROR(H26/G26,0))</f>
        <v/>
      </c>
      <c r="J26" s="49" t="n"/>
      <c r="K26" s="48">
        <f>IF(OR(I26="",J26=""),"",I26-J26)</f>
        <v/>
      </c>
      <c r="L26" s="15">
        <f>IF(OR(I26="",J26=""),"",IF(I26&lt;=J26,"Dentro da meta","Acima da meta"))</f>
        <v/>
      </c>
      <c r="M26" s="16" t="n"/>
    </row>
    <row r="27">
      <c r="A27" s="30" t="n"/>
      <c r="B27" s="33">
        <f>IF(A27="","",IFERROR(D26,0))</f>
        <v/>
      </c>
      <c r="C27" s="33">
        <f>IF(A27="","",SUMIFS(Compras!$K$2:$K$101,Compras!$M$2:$M$101,A27))</f>
        <v/>
      </c>
      <c r="D27" s="29" t="n"/>
      <c r="E27" s="29" t="n"/>
      <c r="F27" s="29" t="n"/>
      <c r="G27" s="33">
        <f>IF(E27="","",E27-IF(F27="",0,F27))</f>
        <v/>
      </c>
      <c r="H27" s="33">
        <f>IF(OR(B27="",C27="",D27=""),"",B27+C27-D27)</f>
        <v/>
      </c>
      <c r="I27" s="50">
        <f>IF(G27="","",IFERROR(H27/G27,0))</f>
        <v/>
      </c>
      <c r="J27" s="49" t="n"/>
      <c r="K27" s="50">
        <f>IF(OR(I27="",J27=""),"",I27-J27)</f>
        <v/>
      </c>
      <c r="L27" s="18">
        <f>IF(OR(I27="",J27=""),"",IF(I27&lt;=J27,"Dentro da meta","Acima da meta"))</f>
        <v/>
      </c>
      <c r="M27" s="16" t="n"/>
    </row>
    <row r="28">
      <c r="A28" s="30" t="n"/>
      <c r="B28" s="31">
        <f>IF(A28="","",IFERROR(D27,0))</f>
        <v/>
      </c>
      <c r="C28" s="31">
        <f>IF(A28="","",SUMIFS(Compras!$K$2:$K$101,Compras!$M$2:$M$101,A28))</f>
        <v/>
      </c>
      <c r="D28" s="29" t="n"/>
      <c r="E28" s="29" t="n"/>
      <c r="F28" s="29" t="n"/>
      <c r="G28" s="31">
        <f>IF(E28="","",E28-IF(F28="",0,F28))</f>
        <v/>
      </c>
      <c r="H28" s="31">
        <f>IF(OR(B28="",C28="",D28=""),"",B28+C28-D28)</f>
        <v/>
      </c>
      <c r="I28" s="48">
        <f>IF(G28="","",IFERROR(H28/G28,0))</f>
        <v/>
      </c>
      <c r="J28" s="49" t="n"/>
      <c r="K28" s="48">
        <f>IF(OR(I28="",J28=""),"",I28-J28)</f>
        <v/>
      </c>
      <c r="L28" s="15">
        <f>IF(OR(I28="",J28=""),"",IF(I28&lt;=J28,"Dentro da meta","Acima da meta"))</f>
        <v/>
      </c>
      <c r="M28" s="16" t="n"/>
    </row>
    <row r="29">
      <c r="A29" s="30" t="n"/>
      <c r="B29" s="33">
        <f>IF(A29="","",IFERROR(D28,0))</f>
        <v/>
      </c>
      <c r="C29" s="33">
        <f>IF(A29="","",SUMIFS(Compras!$K$2:$K$101,Compras!$M$2:$M$101,A29))</f>
        <v/>
      </c>
      <c r="D29" s="29" t="n"/>
      <c r="E29" s="29" t="n"/>
      <c r="F29" s="29" t="n"/>
      <c r="G29" s="33">
        <f>IF(E29="","",E29-IF(F29="",0,F29))</f>
        <v/>
      </c>
      <c r="H29" s="33">
        <f>IF(OR(B29="",C29="",D29=""),"",B29+C29-D29)</f>
        <v/>
      </c>
      <c r="I29" s="50">
        <f>IF(G29="","",IFERROR(H29/G29,0))</f>
        <v/>
      </c>
      <c r="J29" s="49" t="n"/>
      <c r="K29" s="50">
        <f>IF(OR(I29="",J29=""),"",I29-J29)</f>
        <v/>
      </c>
      <c r="L29" s="18">
        <f>IF(OR(I29="",J29=""),"",IF(I29&lt;=J29,"Dentro da meta","Acima da meta"))</f>
        <v/>
      </c>
      <c r="M29" s="16" t="n"/>
    </row>
    <row r="30">
      <c r="A30" s="30" t="n"/>
      <c r="B30" s="31">
        <f>IF(A30="","",IFERROR(D29,0))</f>
        <v/>
      </c>
      <c r="C30" s="31">
        <f>IF(A30="","",SUMIFS(Compras!$K$2:$K$101,Compras!$M$2:$M$101,A30))</f>
        <v/>
      </c>
      <c r="D30" s="29" t="n"/>
      <c r="E30" s="29" t="n"/>
      <c r="F30" s="29" t="n"/>
      <c r="G30" s="31">
        <f>IF(E30="","",E30-IF(F30="",0,F30))</f>
        <v/>
      </c>
      <c r="H30" s="31">
        <f>IF(OR(B30="",C30="",D30=""),"",B30+C30-D30)</f>
        <v/>
      </c>
      <c r="I30" s="48">
        <f>IF(G30="","",IFERROR(H30/G30,0))</f>
        <v/>
      </c>
      <c r="J30" s="49" t="n"/>
      <c r="K30" s="48">
        <f>IF(OR(I30="",J30=""),"",I30-J30)</f>
        <v/>
      </c>
      <c r="L30" s="15">
        <f>IF(OR(I30="",J30=""),"",IF(I30&lt;=J30,"Dentro da meta","Acima da meta"))</f>
        <v/>
      </c>
      <c r="M30" s="16" t="n"/>
    </row>
    <row r="31">
      <c r="A31" s="30" t="n"/>
      <c r="B31" s="33">
        <f>IF(A31="","",IFERROR(D30,0))</f>
        <v/>
      </c>
      <c r="C31" s="33">
        <f>IF(A31="","",SUMIFS(Compras!$K$2:$K$101,Compras!$M$2:$M$101,A31))</f>
        <v/>
      </c>
      <c r="D31" s="29" t="n"/>
      <c r="E31" s="29" t="n"/>
      <c r="F31" s="29" t="n"/>
      <c r="G31" s="33">
        <f>IF(E31="","",E31-IF(F31="",0,F31))</f>
        <v/>
      </c>
      <c r="H31" s="33">
        <f>IF(OR(B31="",C31="",D31=""),"",B31+C31-D31)</f>
        <v/>
      </c>
      <c r="I31" s="50">
        <f>IF(G31="","",IFERROR(H31/G31,0))</f>
        <v/>
      </c>
      <c r="J31" s="49" t="n"/>
      <c r="K31" s="50">
        <f>IF(OR(I31="",J31=""),"",I31-J31)</f>
        <v/>
      </c>
      <c r="L31" s="18">
        <f>IF(OR(I31="",J31=""),"",IF(I31&lt;=J31,"Dentro da meta","Acima da meta"))</f>
        <v/>
      </c>
      <c r="M31" s="16" t="n"/>
    </row>
    <row r="32">
      <c r="A32" s="30" t="n"/>
      <c r="B32" s="31">
        <f>IF(A32="","",IFERROR(D31,0))</f>
        <v/>
      </c>
      <c r="C32" s="31">
        <f>IF(A32="","",SUMIFS(Compras!$K$2:$K$101,Compras!$M$2:$M$101,A32))</f>
        <v/>
      </c>
      <c r="D32" s="29" t="n"/>
      <c r="E32" s="29" t="n"/>
      <c r="F32" s="29" t="n"/>
      <c r="G32" s="31">
        <f>IF(E32="","",E32-IF(F32="",0,F32))</f>
        <v/>
      </c>
      <c r="H32" s="31">
        <f>IF(OR(B32="",C32="",D32=""),"",B32+C32-D32)</f>
        <v/>
      </c>
      <c r="I32" s="48">
        <f>IF(G32="","",IFERROR(H32/G32,0))</f>
        <v/>
      </c>
      <c r="J32" s="49" t="n"/>
      <c r="K32" s="48">
        <f>IF(OR(I32="",J32=""),"",I32-J32)</f>
        <v/>
      </c>
      <c r="L32" s="15">
        <f>IF(OR(I32="",J32=""),"",IF(I32&lt;=J32,"Dentro da meta","Acima da meta"))</f>
        <v/>
      </c>
      <c r="M32" s="16" t="n"/>
    </row>
    <row r="33">
      <c r="A33" s="30" t="n"/>
      <c r="B33" s="33">
        <f>IF(A33="","",IFERROR(D32,0))</f>
        <v/>
      </c>
      <c r="C33" s="33">
        <f>IF(A33="","",SUMIFS(Compras!$K$2:$K$101,Compras!$M$2:$M$101,A33))</f>
        <v/>
      </c>
      <c r="D33" s="29" t="n"/>
      <c r="E33" s="29" t="n"/>
      <c r="F33" s="29" t="n"/>
      <c r="G33" s="33">
        <f>IF(E33="","",E33-IF(F33="",0,F33))</f>
        <v/>
      </c>
      <c r="H33" s="33">
        <f>IF(OR(B33="",C33="",D33=""),"",B33+C33-D33)</f>
        <v/>
      </c>
      <c r="I33" s="50">
        <f>IF(G33="","",IFERROR(H33/G33,0))</f>
        <v/>
      </c>
      <c r="J33" s="49" t="n"/>
      <c r="K33" s="50">
        <f>IF(OR(I33="",J33=""),"",I33-J33)</f>
        <v/>
      </c>
      <c r="L33" s="18">
        <f>IF(OR(I33="",J33=""),"",IF(I33&lt;=J33,"Dentro da meta","Acima da meta"))</f>
        <v/>
      </c>
      <c r="M33" s="16" t="n"/>
    </row>
    <row r="34">
      <c r="A34" s="30" t="n"/>
      <c r="B34" s="31">
        <f>IF(A34="","",IFERROR(D33,0))</f>
        <v/>
      </c>
      <c r="C34" s="31">
        <f>IF(A34="","",SUMIFS(Compras!$K$2:$K$101,Compras!$M$2:$M$101,A34))</f>
        <v/>
      </c>
      <c r="D34" s="29" t="n"/>
      <c r="E34" s="29" t="n"/>
      <c r="F34" s="29" t="n"/>
      <c r="G34" s="31">
        <f>IF(E34="","",E34-IF(F34="",0,F34))</f>
        <v/>
      </c>
      <c r="H34" s="31">
        <f>IF(OR(B34="",C34="",D34=""),"",B34+C34-D34)</f>
        <v/>
      </c>
      <c r="I34" s="48">
        <f>IF(G34="","",IFERROR(H34/G34,0))</f>
        <v/>
      </c>
      <c r="J34" s="49" t="n"/>
      <c r="K34" s="48">
        <f>IF(OR(I34="",J34=""),"",I34-J34)</f>
        <v/>
      </c>
      <c r="L34" s="15">
        <f>IF(OR(I34="",J34=""),"",IF(I34&lt;=J34,"Dentro da meta","Acima da meta"))</f>
        <v/>
      </c>
      <c r="M34" s="16" t="n"/>
    </row>
    <row r="35">
      <c r="A35" s="30" t="n"/>
      <c r="B35" s="33">
        <f>IF(A35="","",IFERROR(D34,0))</f>
        <v/>
      </c>
      <c r="C35" s="33">
        <f>IF(A35="","",SUMIFS(Compras!$K$2:$K$101,Compras!$M$2:$M$101,A35))</f>
        <v/>
      </c>
      <c r="D35" s="29" t="n"/>
      <c r="E35" s="29" t="n"/>
      <c r="F35" s="29" t="n"/>
      <c r="G35" s="33">
        <f>IF(E35="","",E35-IF(F35="",0,F35))</f>
        <v/>
      </c>
      <c r="H35" s="33">
        <f>IF(OR(B35="",C35="",D35=""),"",B35+C35-D35)</f>
        <v/>
      </c>
      <c r="I35" s="50">
        <f>IF(G35="","",IFERROR(H35/G35,0))</f>
        <v/>
      </c>
      <c r="J35" s="49" t="n"/>
      <c r="K35" s="50">
        <f>IF(OR(I35="",J35=""),"",I35-J35)</f>
        <v/>
      </c>
      <c r="L35" s="18">
        <f>IF(OR(I35="",J35=""),"",IF(I35&lt;=J35,"Dentro da meta","Acima da meta"))</f>
        <v/>
      </c>
      <c r="M35" s="16" t="n"/>
    </row>
    <row r="36">
      <c r="A36" s="30" t="n"/>
      <c r="B36" s="31">
        <f>IF(A36="","",IFERROR(D35,0))</f>
        <v/>
      </c>
      <c r="C36" s="31">
        <f>IF(A36="","",SUMIFS(Compras!$K$2:$K$101,Compras!$M$2:$M$101,A36))</f>
        <v/>
      </c>
      <c r="D36" s="29" t="n"/>
      <c r="E36" s="29" t="n"/>
      <c r="F36" s="29" t="n"/>
      <c r="G36" s="31">
        <f>IF(E36="","",E36-IF(F36="",0,F36))</f>
        <v/>
      </c>
      <c r="H36" s="31">
        <f>IF(OR(B36="",C36="",D36=""),"",B36+C36-D36)</f>
        <v/>
      </c>
      <c r="I36" s="48">
        <f>IF(G36="","",IFERROR(H36/G36,0))</f>
        <v/>
      </c>
      <c r="J36" s="49" t="n"/>
      <c r="K36" s="48">
        <f>IF(OR(I36="",J36=""),"",I36-J36)</f>
        <v/>
      </c>
      <c r="L36" s="15">
        <f>IF(OR(I36="",J36=""),"",IF(I36&lt;=J36,"Dentro da meta","Acima da meta"))</f>
        <v/>
      </c>
      <c r="M36" s="16" t="n"/>
    </row>
    <row r="37">
      <c r="A37" s="30" t="n"/>
      <c r="B37" s="33">
        <f>IF(A37="","",IFERROR(D36,0))</f>
        <v/>
      </c>
      <c r="C37" s="33">
        <f>IF(A37="","",SUMIFS(Compras!$K$2:$K$101,Compras!$M$2:$M$101,A37))</f>
        <v/>
      </c>
      <c r="D37" s="29" t="n"/>
      <c r="E37" s="29" t="n"/>
      <c r="F37" s="29" t="n"/>
      <c r="G37" s="33">
        <f>IF(E37="","",E37-IF(F37="",0,F37))</f>
        <v/>
      </c>
      <c r="H37" s="33">
        <f>IF(OR(B37="",C37="",D37=""),"",B37+C37-D37)</f>
        <v/>
      </c>
      <c r="I37" s="50">
        <f>IF(G37="","",IFERROR(H37/G37,0))</f>
        <v/>
      </c>
      <c r="J37" s="49" t="n"/>
      <c r="K37" s="50">
        <f>IF(OR(I37="",J37=""),"",I37-J37)</f>
        <v/>
      </c>
      <c r="L37" s="18">
        <f>IF(OR(I37="",J37=""),"",IF(I37&lt;=J37,"Dentro da meta","Acima da meta"))</f>
        <v/>
      </c>
      <c r="M37" s="16" t="n"/>
    </row>
    <row r="38">
      <c r="A38" s="30" t="n"/>
      <c r="B38" s="31">
        <f>IF(A38="","",IFERROR(D37,0))</f>
        <v/>
      </c>
      <c r="C38" s="31">
        <f>IF(A38="","",SUMIFS(Compras!$K$2:$K$101,Compras!$M$2:$M$101,A38))</f>
        <v/>
      </c>
      <c r="D38" s="29" t="n"/>
      <c r="E38" s="29" t="n"/>
      <c r="F38" s="29" t="n"/>
      <c r="G38" s="31">
        <f>IF(E38="","",E38-IF(F38="",0,F38))</f>
        <v/>
      </c>
      <c r="H38" s="31">
        <f>IF(OR(B38="",C38="",D38=""),"",B38+C38-D38)</f>
        <v/>
      </c>
      <c r="I38" s="48">
        <f>IF(G38="","",IFERROR(H38/G38,0))</f>
        <v/>
      </c>
      <c r="J38" s="49" t="n"/>
      <c r="K38" s="48">
        <f>IF(OR(I38="",J38=""),"",I38-J38)</f>
        <v/>
      </c>
      <c r="L38" s="15">
        <f>IF(OR(I38="",J38=""),"",IF(I38&lt;=J38,"Dentro da meta","Acima da meta"))</f>
        <v/>
      </c>
      <c r="M38" s="16" t="n"/>
    </row>
    <row r="39">
      <c r="A39" s="30" t="n"/>
      <c r="B39" s="33">
        <f>IF(A39="","",IFERROR(D38,0))</f>
        <v/>
      </c>
      <c r="C39" s="33">
        <f>IF(A39="","",SUMIFS(Compras!$K$2:$K$101,Compras!$M$2:$M$101,A39))</f>
        <v/>
      </c>
      <c r="D39" s="29" t="n"/>
      <c r="E39" s="29" t="n"/>
      <c r="F39" s="29" t="n"/>
      <c r="G39" s="33">
        <f>IF(E39="","",E39-IF(F39="",0,F39))</f>
        <v/>
      </c>
      <c r="H39" s="33">
        <f>IF(OR(B39="",C39="",D39=""),"",B39+C39-D39)</f>
        <v/>
      </c>
      <c r="I39" s="50">
        <f>IF(G39="","",IFERROR(H39/G39,0))</f>
        <v/>
      </c>
      <c r="J39" s="49" t="n"/>
      <c r="K39" s="50">
        <f>IF(OR(I39="",J39=""),"",I39-J39)</f>
        <v/>
      </c>
      <c r="L39" s="18">
        <f>IF(OR(I39="",J39=""),"",IF(I39&lt;=J39,"Dentro da meta","Acima da meta"))</f>
        <v/>
      </c>
      <c r="M39" s="16" t="n"/>
    </row>
    <row r="40">
      <c r="A40" s="30" t="n"/>
      <c r="B40" s="31">
        <f>IF(A40="","",IFERROR(D39,0))</f>
        <v/>
      </c>
      <c r="C40" s="31">
        <f>IF(A40="","",SUMIFS(Compras!$K$2:$K$101,Compras!$M$2:$M$101,A40))</f>
        <v/>
      </c>
      <c r="D40" s="29" t="n"/>
      <c r="E40" s="29" t="n"/>
      <c r="F40" s="29" t="n"/>
      <c r="G40" s="31">
        <f>IF(E40="","",E40-IF(F40="",0,F40))</f>
        <v/>
      </c>
      <c r="H40" s="31">
        <f>IF(OR(B40="",C40="",D40=""),"",B40+C40-D40)</f>
        <v/>
      </c>
      <c r="I40" s="48">
        <f>IF(G40="","",IFERROR(H40/G40,0))</f>
        <v/>
      </c>
      <c r="J40" s="49" t="n"/>
      <c r="K40" s="48">
        <f>IF(OR(I40="",J40=""),"",I40-J40)</f>
        <v/>
      </c>
      <c r="L40" s="15">
        <f>IF(OR(I40="",J40=""),"",IF(I40&lt;=J40,"Dentro da meta","Acima da meta"))</f>
        <v/>
      </c>
      <c r="M40" s="16" t="n"/>
    </row>
    <row r="41">
      <c r="A41" s="30" t="n"/>
      <c r="B41" s="33">
        <f>IF(A41="","",IFERROR(D40,0))</f>
        <v/>
      </c>
      <c r="C41" s="33">
        <f>IF(A41="","",SUMIFS(Compras!$K$2:$K$101,Compras!$M$2:$M$101,A41))</f>
        <v/>
      </c>
      <c r="D41" s="29" t="n"/>
      <c r="E41" s="29" t="n"/>
      <c r="F41" s="29" t="n"/>
      <c r="G41" s="33">
        <f>IF(E41="","",E41-IF(F41="",0,F41))</f>
        <v/>
      </c>
      <c r="H41" s="33">
        <f>IF(OR(B41="",C41="",D41=""),"",B41+C41-D41)</f>
        <v/>
      </c>
      <c r="I41" s="50">
        <f>IF(G41="","",IFERROR(H41/G41,0))</f>
        <v/>
      </c>
      <c r="J41" s="49" t="n"/>
      <c r="K41" s="50">
        <f>IF(OR(I41="",J41=""),"",I41-J41)</f>
        <v/>
      </c>
      <c r="L41" s="18">
        <f>IF(OR(I41="",J41=""),"",IF(I41&lt;=J41,"Dentro da meta","Acima da meta"))</f>
        <v/>
      </c>
      <c r="M41" s="16" t="n"/>
    </row>
    <row r="42">
      <c r="A42" s="30" t="n"/>
      <c r="B42" s="31">
        <f>IF(A42="","",IFERROR(D41,0))</f>
        <v/>
      </c>
      <c r="C42" s="31">
        <f>IF(A42="","",SUMIFS(Compras!$K$2:$K$101,Compras!$M$2:$M$101,A42))</f>
        <v/>
      </c>
      <c r="D42" s="29" t="n"/>
      <c r="E42" s="29" t="n"/>
      <c r="F42" s="29" t="n"/>
      <c r="G42" s="31">
        <f>IF(E42="","",E42-IF(F42="",0,F42))</f>
        <v/>
      </c>
      <c r="H42" s="31">
        <f>IF(OR(B42="",C42="",D42=""),"",B42+C42-D42)</f>
        <v/>
      </c>
      <c r="I42" s="48">
        <f>IF(G42="","",IFERROR(H42/G42,0))</f>
        <v/>
      </c>
      <c r="J42" s="49" t="n"/>
      <c r="K42" s="48">
        <f>IF(OR(I42="",J42=""),"",I42-J42)</f>
        <v/>
      </c>
      <c r="L42" s="15">
        <f>IF(OR(I42="",J42=""),"",IF(I42&lt;=J42,"Dentro da meta","Acima da meta"))</f>
        <v/>
      </c>
      <c r="M42" s="16" t="n"/>
    </row>
    <row r="43">
      <c r="A43" s="30" t="n"/>
      <c r="B43" s="33">
        <f>IF(A43="","",IFERROR(D42,0))</f>
        <v/>
      </c>
      <c r="C43" s="33">
        <f>IF(A43="","",SUMIFS(Compras!$K$2:$K$101,Compras!$M$2:$M$101,A43))</f>
        <v/>
      </c>
      <c r="D43" s="29" t="n"/>
      <c r="E43" s="29" t="n"/>
      <c r="F43" s="29" t="n"/>
      <c r="G43" s="33">
        <f>IF(E43="","",E43-IF(F43="",0,F43))</f>
        <v/>
      </c>
      <c r="H43" s="33">
        <f>IF(OR(B43="",C43="",D43=""),"",B43+C43-D43)</f>
        <v/>
      </c>
      <c r="I43" s="50">
        <f>IF(G43="","",IFERROR(H43/G43,0))</f>
        <v/>
      </c>
      <c r="J43" s="49" t="n"/>
      <c r="K43" s="50">
        <f>IF(OR(I43="",J43=""),"",I43-J43)</f>
        <v/>
      </c>
      <c r="L43" s="18">
        <f>IF(OR(I43="",J43=""),"",IF(I43&lt;=J43,"Dentro da meta","Acima da meta"))</f>
        <v/>
      </c>
      <c r="M43" s="16" t="n"/>
    </row>
    <row r="44">
      <c r="A44" s="30" t="n"/>
      <c r="B44" s="31">
        <f>IF(A44="","",IFERROR(D43,0))</f>
        <v/>
      </c>
      <c r="C44" s="31">
        <f>IF(A44="","",SUMIFS(Compras!$K$2:$K$101,Compras!$M$2:$M$101,A44))</f>
        <v/>
      </c>
      <c r="D44" s="29" t="n"/>
      <c r="E44" s="29" t="n"/>
      <c r="F44" s="29" t="n"/>
      <c r="G44" s="31">
        <f>IF(E44="","",E44-IF(F44="",0,F44))</f>
        <v/>
      </c>
      <c r="H44" s="31">
        <f>IF(OR(B44="",C44="",D44=""),"",B44+C44-D44)</f>
        <v/>
      </c>
      <c r="I44" s="48">
        <f>IF(G44="","",IFERROR(H44/G44,0))</f>
        <v/>
      </c>
      <c r="J44" s="49" t="n"/>
      <c r="K44" s="48">
        <f>IF(OR(I44="",J44=""),"",I44-J44)</f>
        <v/>
      </c>
      <c r="L44" s="15">
        <f>IF(OR(I44="",J44=""),"",IF(I44&lt;=J44,"Dentro da meta","Acima da meta"))</f>
        <v/>
      </c>
      <c r="M44" s="16" t="n"/>
    </row>
    <row r="45">
      <c r="A45" s="30" t="n"/>
      <c r="B45" s="33">
        <f>IF(A45="","",IFERROR(D44,0))</f>
        <v/>
      </c>
      <c r="C45" s="33">
        <f>IF(A45="","",SUMIFS(Compras!$K$2:$K$101,Compras!$M$2:$M$101,A45))</f>
        <v/>
      </c>
      <c r="D45" s="29" t="n"/>
      <c r="E45" s="29" t="n"/>
      <c r="F45" s="29" t="n"/>
      <c r="G45" s="33">
        <f>IF(E45="","",E45-IF(F45="",0,F45))</f>
        <v/>
      </c>
      <c r="H45" s="33">
        <f>IF(OR(B45="",C45="",D45=""),"",B45+C45-D45)</f>
        <v/>
      </c>
      <c r="I45" s="50">
        <f>IF(G45="","",IFERROR(H45/G45,0))</f>
        <v/>
      </c>
      <c r="J45" s="49" t="n"/>
      <c r="K45" s="50">
        <f>IF(OR(I45="",J45=""),"",I45-J45)</f>
        <v/>
      </c>
      <c r="L45" s="18">
        <f>IF(OR(I45="",J45=""),"",IF(I45&lt;=J45,"Dentro da meta","Acima da meta"))</f>
        <v/>
      </c>
      <c r="M45" s="16" t="n"/>
    </row>
    <row r="46">
      <c r="A46" s="30" t="n"/>
      <c r="B46" s="31">
        <f>IF(A46="","",IFERROR(D45,0))</f>
        <v/>
      </c>
      <c r="C46" s="31">
        <f>IF(A46="","",SUMIFS(Compras!$K$2:$K$101,Compras!$M$2:$M$101,A46))</f>
        <v/>
      </c>
      <c r="D46" s="29" t="n"/>
      <c r="E46" s="29" t="n"/>
      <c r="F46" s="29" t="n"/>
      <c r="G46" s="31">
        <f>IF(E46="","",E46-IF(F46="",0,F46))</f>
        <v/>
      </c>
      <c r="H46" s="31">
        <f>IF(OR(B46="",C46="",D46=""),"",B46+C46-D46)</f>
        <v/>
      </c>
      <c r="I46" s="48">
        <f>IF(G46="","",IFERROR(H46/G46,0))</f>
        <v/>
      </c>
      <c r="J46" s="49" t="n"/>
      <c r="K46" s="48">
        <f>IF(OR(I46="",J46=""),"",I46-J46)</f>
        <v/>
      </c>
      <c r="L46" s="15">
        <f>IF(OR(I46="",J46=""),"",IF(I46&lt;=J46,"Dentro da meta","Acima da meta"))</f>
        <v/>
      </c>
      <c r="M46" s="16" t="n"/>
    </row>
    <row r="47">
      <c r="A47" s="30" t="n"/>
      <c r="B47" s="33">
        <f>IF(A47="","",IFERROR(D46,0))</f>
        <v/>
      </c>
      <c r="C47" s="33">
        <f>IF(A47="","",SUMIFS(Compras!$K$2:$K$101,Compras!$M$2:$M$101,A47))</f>
        <v/>
      </c>
      <c r="D47" s="29" t="n"/>
      <c r="E47" s="29" t="n"/>
      <c r="F47" s="29" t="n"/>
      <c r="G47" s="33">
        <f>IF(E47="","",E47-IF(F47="",0,F47))</f>
        <v/>
      </c>
      <c r="H47" s="33">
        <f>IF(OR(B47="",C47="",D47=""),"",B47+C47-D47)</f>
        <v/>
      </c>
      <c r="I47" s="50">
        <f>IF(G47="","",IFERROR(H47/G47,0))</f>
        <v/>
      </c>
      <c r="J47" s="49" t="n"/>
      <c r="K47" s="50">
        <f>IF(OR(I47="",J47=""),"",I47-J47)</f>
        <v/>
      </c>
      <c r="L47" s="18">
        <f>IF(OR(I47="",J47=""),"",IF(I47&lt;=J47,"Dentro da meta","Acima da meta"))</f>
        <v/>
      </c>
      <c r="M47" s="16" t="n"/>
    </row>
    <row r="48">
      <c r="A48" s="30" t="n"/>
      <c r="B48" s="31">
        <f>IF(A48="","",IFERROR(D47,0))</f>
        <v/>
      </c>
      <c r="C48" s="31">
        <f>IF(A48="","",SUMIFS(Compras!$K$2:$K$101,Compras!$M$2:$M$101,A48))</f>
        <v/>
      </c>
      <c r="D48" s="29" t="n"/>
      <c r="E48" s="29" t="n"/>
      <c r="F48" s="29" t="n"/>
      <c r="G48" s="31">
        <f>IF(E48="","",E48-IF(F48="",0,F48))</f>
        <v/>
      </c>
      <c r="H48" s="31">
        <f>IF(OR(B48="",C48="",D48=""),"",B48+C48-D48)</f>
        <v/>
      </c>
      <c r="I48" s="48">
        <f>IF(G48="","",IFERROR(H48/G48,0))</f>
        <v/>
      </c>
      <c r="J48" s="49" t="n"/>
      <c r="K48" s="48">
        <f>IF(OR(I48="",J48=""),"",I48-J48)</f>
        <v/>
      </c>
      <c r="L48" s="15">
        <f>IF(OR(I48="",J48=""),"",IF(I48&lt;=J48,"Dentro da meta","Acima da meta"))</f>
        <v/>
      </c>
      <c r="M48" s="16" t="n"/>
    </row>
    <row r="49">
      <c r="A49" s="30" t="n"/>
      <c r="B49" s="33">
        <f>IF(A49="","",IFERROR(D48,0))</f>
        <v/>
      </c>
      <c r="C49" s="33">
        <f>IF(A49="","",SUMIFS(Compras!$K$2:$K$101,Compras!$M$2:$M$101,A49))</f>
        <v/>
      </c>
      <c r="D49" s="29" t="n"/>
      <c r="E49" s="29" t="n"/>
      <c r="F49" s="29" t="n"/>
      <c r="G49" s="33">
        <f>IF(E49="","",E49-IF(F49="",0,F49))</f>
        <v/>
      </c>
      <c r="H49" s="33">
        <f>IF(OR(B49="",C49="",D49=""),"",B49+C49-D49)</f>
        <v/>
      </c>
      <c r="I49" s="50">
        <f>IF(G49="","",IFERROR(H49/G49,0))</f>
        <v/>
      </c>
      <c r="J49" s="49" t="n"/>
      <c r="K49" s="50">
        <f>IF(OR(I49="",J49=""),"",I49-J49)</f>
        <v/>
      </c>
      <c r="L49" s="18">
        <f>IF(OR(I49="",J49=""),"",IF(I49&lt;=J49,"Dentro da meta","Acima da meta"))</f>
        <v/>
      </c>
      <c r="M49" s="16" t="n"/>
    </row>
    <row r="50">
      <c r="A50" s="30" t="n"/>
      <c r="B50" s="31">
        <f>IF(A50="","",IFERROR(D49,0))</f>
        <v/>
      </c>
      <c r="C50" s="31">
        <f>IF(A50="","",SUMIFS(Compras!$K$2:$K$101,Compras!$M$2:$M$101,A50))</f>
        <v/>
      </c>
      <c r="D50" s="29" t="n"/>
      <c r="E50" s="29" t="n"/>
      <c r="F50" s="29" t="n"/>
      <c r="G50" s="31">
        <f>IF(E50="","",E50-IF(F50="",0,F50))</f>
        <v/>
      </c>
      <c r="H50" s="31">
        <f>IF(OR(B50="",C50="",D50=""),"",B50+C50-D50)</f>
        <v/>
      </c>
      <c r="I50" s="48">
        <f>IF(G50="","",IFERROR(H50/G50,0))</f>
        <v/>
      </c>
      <c r="J50" s="49" t="n"/>
      <c r="K50" s="48">
        <f>IF(OR(I50="",J50=""),"",I50-J50)</f>
        <v/>
      </c>
      <c r="L50" s="15">
        <f>IF(OR(I50="",J50=""),"",IF(I50&lt;=J50,"Dentro da meta","Acima da meta"))</f>
        <v/>
      </c>
      <c r="M50" s="16" t="n"/>
    </row>
    <row r="51">
      <c r="A51" s="30" t="n"/>
      <c r="B51" s="33">
        <f>IF(A51="","",IFERROR(D50,0))</f>
        <v/>
      </c>
      <c r="C51" s="33">
        <f>IF(A51="","",SUMIFS(Compras!$K$2:$K$101,Compras!$M$2:$M$101,A51))</f>
        <v/>
      </c>
      <c r="D51" s="29" t="n"/>
      <c r="E51" s="29" t="n"/>
      <c r="F51" s="29" t="n"/>
      <c r="G51" s="33">
        <f>IF(E51="","",E51-IF(F51="",0,F51))</f>
        <v/>
      </c>
      <c r="H51" s="33">
        <f>IF(OR(B51="",C51="",D51=""),"",B51+C51-D51)</f>
        <v/>
      </c>
      <c r="I51" s="50">
        <f>IF(G51="","",IFERROR(H51/G51,0))</f>
        <v/>
      </c>
      <c r="J51" s="49" t="n"/>
      <c r="K51" s="50">
        <f>IF(OR(I51="",J51=""),"",I51-J51)</f>
        <v/>
      </c>
      <c r="L51" s="18">
        <f>IF(OR(I51="",J51=""),"",IF(I51&lt;=J51,"Dentro da meta","Acima da meta"))</f>
        <v/>
      </c>
      <c r="M51" s="16" t="n"/>
    </row>
    <row r="52">
      <c r="A52" s="30" t="n"/>
      <c r="B52" s="31">
        <f>IF(A52="","",IFERROR(D51,0))</f>
        <v/>
      </c>
      <c r="C52" s="31">
        <f>IF(A52="","",SUMIFS(Compras!$K$2:$K$101,Compras!$M$2:$M$101,A52))</f>
        <v/>
      </c>
      <c r="D52" s="29" t="n"/>
      <c r="E52" s="29" t="n"/>
      <c r="F52" s="29" t="n"/>
      <c r="G52" s="31">
        <f>IF(E52="","",E52-IF(F52="",0,F52))</f>
        <v/>
      </c>
      <c r="H52" s="31">
        <f>IF(OR(B52="",C52="",D52=""),"",B52+C52-D52)</f>
        <v/>
      </c>
      <c r="I52" s="48">
        <f>IF(G52="","",IFERROR(H52/G52,0))</f>
        <v/>
      </c>
      <c r="J52" s="49" t="n"/>
      <c r="K52" s="48">
        <f>IF(OR(I52="",J52=""),"",I52-J52)</f>
        <v/>
      </c>
      <c r="L52" s="15">
        <f>IF(OR(I52="",J52=""),"",IF(I52&lt;=J52,"Dentro da meta","Acima da meta"))</f>
        <v/>
      </c>
      <c r="M52" s="16" t="n"/>
    </row>
    <row r="53">
      <c r="A53" s="30" t="n"/>
      <c r="B53" s="33">
        <f>IF(A53="","",IFERROR(D52,0))</f>
        <v/>
      </c>
      <c r="C53" s="33">
        <f>IF(A53="","",SUMIFS(Compras!$K$2:$K$101,Compras!$M$2:$M$101,A53))</f>
        <v/>
      </c>
      <c r="D53" s="29" t="n"/>
      <c r="E53" s="29" t="n"/>
      <c r="F53" s="29" t="n"/>
      <c r="G53" s="33">
        <f>IF(E53="","",E53-IF(F53="",0,F53))</f>
        <v/>
      </c>
      <c r="H53" s="33">
        <f>IF(OR(B53="",C53="",D53=""),"",B53+C53-D53)</f>
        <v/>
      </c>
      <c r="I53" s="50">
        <f>IF(G53="","",IFERROR(H53/G53,0))</f>
        <v/>
      </c>
      <c r="J53" s="49" t="n"/>
      <c r="K53" s="50">
        <f>IF(OR(I53="",J53=""),"",I53-J53)</f>
        <v/>
      </c>
      <c r="L53" s="18">
        <f>IF(OR(I53="",J53=""),"",IF(I53&lt;=J53,"Dentro da meta","Acima da meta"))</f>
        <v/>
      </c>
      <c r="M53" s="16" t="n"/>
    </row>
    <row r="54">
      <c r="A54" s="30" t="n"/>
      <c r="B54" s="31">
        <f>IF(A54="","",IFERROR(D53,0))</f>
        <v/>
      </c>
      <c r="C54" s="31">
        <f>IF(A54="","",SUMIFS(Compras!$K$2:$K$101,Compras!$M$2:$M$101,A54))</f>
        <v/>
      </c>
      <c r="D54" s="29" t="n"/>
      <c r="E54" s="29" t="n"/>
      <c r="F54" s="29" t="n"/>
      <c r="G54" s="31">
        <f>IF(E54="","",E54-IF(F54="",0,F54))</f>
        <v/>
      </c>
      <c r="H54" s="31">
        <f>IF(OR(B54="",C54="",D54=""),"",B54+C54-D54)</f>
        <v/>
      </c>
      <c r="I54" s="48">
        <f>IF(G54="","",IFERROR(H54/G54,0))</f>
        <v/>
      </c>
      <c r="J54" s="49" t="n"/>
      <c r="K54" s="48">
        <f>IF(OR(I54="",J54=""),"",I54-J54)</f>
        <v/>
      </c>
      <c r="L54" s="15">
        <f>IF(OR(I54="",J54=""),"",IF(I54&lt;=J54,"Dentro da meta","Acima da meta"))</f>
        <v/>
      </c>
      <c r="M54" s="16" t="n"/>
    </row>
    <row r="55">
      <c r="A55" s="30" t="n"/>
      <c r="B55" s="33">
        <f>IF(A55="","",IFERROR(D54,0))</f>
        <v/>
      </c>
      <c r="C55" s="33">
        <f>IF(A55="","",SUMIFS(Compras!$K$2:$K$101,Compras!$M$2:$M$101,A55))</f>
        <v/>
      </c>
      <c r="D55" s="29" t="n"/>
      <c r="E55" s="29" t="n"/>
      <c r="F55" s="29" t="n"/>
      <c r="G55" s="33">
        <f>IF(E55="","",E55-IF(F55="",0,F55))</f>
        <v/>
      </c>
      <c r="H55" s="33">
        <f>IF(OR(B55="",C55="",D55=""),"",B55+C55-D55)</f>
        <v/>
      </c>
      <c r="I55" s="50">
        <f>IF(G55="","",IFERROR(H55/G55,0))</f>
        <v/>
      </c>
      <c r="J55" s="49" t="n"/>
      <c r="K55" s="50">
        <f>IF(OR(I55="",J55=""),"",I55-J55)</f>
        <v/>
      </c>
      <c r="L55" s="18">
        <f>IF(OR(I55="",J55=""),"",IF(I55&lt;=J55,"Dentro da meta","Acima da meta"))</f>
        <v/>
      </c>
      <c r="M55" s="16" t="n"/>
    </row>
    <row r="56">
      <c r="A56" s="30" t="n"/>
      <c r="B56" s="31">
        <f>IF(A56="","",IFERROR(D55,0))</f>
        <v/>
      </c>
      <c r="C56" s="31">
        <f>IF(A56="","",SUMIFS(Compras!$K$2:$K$101,Compras!$M$2:$M$101,A56))</f>
        <v/>
      </c>
      <c r="D56" s="29" t="n"/>
      <c r="E56" s="29" t="n"/>
      <c r="F56" s="29" t="n"/>
      <c r="G56" s="31">
        <f>IF(E56="","",E56-IF(F56="",0,F56))</f>
        <v/>
      </c>
      <c r="H56" s="31">
        <f>IF(OR(B56="",C56="",D56=""),"",B56+C56-D56)</f>
        <v/>
      </c>
      <c r="I56" s="48">
        <f>IF(G56="","",IFERROR(H56/G56,0))</f>
        <v/>
      </c>
      <c r="J56" s="49" t="n"/>
      <c r="K56" s="48">
        <f>IF(OR(I56="",J56=""),"",I56-J56)</f>
        <v/>
      </c>
      <c r="L56" s="15">
        <f>IF(OR(I56="",J56=""),"",IF(I56&lt;=J56,"Dentro da meta","Acima da meta"))</f>
        <v/>
      </c>
      <c r="M56" s="16" t="n"/>
    </row>
    <row r="57">
      <c r="A57" s="30" t="n"/>
      <c r="B57" s="33">
        <f>IF(A57="","",IFERROR(D56,0))</f>
        <v/>
      </c>
      <c r="C57" s="33">
        <f>IF(A57="","",SUMIFS(Compras!$K$2:$K$101,Compras!$M$2:$M$101,A57))</f>
        <v/>
      </c>
      <c r="D57" s="29" t="n"/>
      <c r="E57" s="29" t="n"/>
      <c r="F57" s="29" t="n"/>
      <c r="G57" s="33">
        <f>IF(E57="","",E57-IF(F57="",0,F57))</f>
        <v/>
      </c>
      <c r="H57" s="33">
        <f>IF(OR(B57="",C57="",D57=""),"",B57+C57-D57)</f>
        <v/>
      </c>
      <c r="I57" s="50">
        <f>IF(G57="","",IFERROR(H57/G57,0))</f>
        <v/>
      </c>
      <c r="J57" s="49" t="n"/>
      <c r="K57" s="50">
        <f>IF(OR(I57="",J57=""),"",I57-J57)</f>
        <v/>
      </c>
      <c r="L57" s="18">
        <f>IF(OR(I57="",J57=""),"",IF(I57&lt;=J57,"Dentro da meta","Acima da meta"))</f>
        <v/>
      </c>
      <c r="M57" s="16" t="n"/>
    </row>
    <row r="58">
      <c r="A58" s="30" t="n"/>
      <c r="B58" s="31">
        <f>IF(A58="","",IFERROR(D57,0))</f>
        <v/>
      </c>
      <c r="C58" s="31">
        <f>IF(A58="","",SUMIFS(Compras!$K$2:$K$101,Compras!$M$2:$M$101,A58))</f>
        <v/>
      </c>
      <c r="D58" s="29" t="n"/>
      <c r="E58" s="29" t="n"/>
      <c r="F58" s="29" t="n"/>
      <c r="G58" s="31">
        <f>IF(E58="","",E58-IF(F58="",0,F58))</f>
        <v/>
      </c>
      <c r="H58" s="31">
        <f>IF(OR(B58="",C58="",D58=""),"",B58+C58-D58)</f>
        <v/>
      </c>
      <c r="I58" s="48">
        <f>IF(G58="","",IFERROR(H58/G58,0))</f>
        <v/>
      </c>
      <c r="J58" s="49" t="n"/>
      <c r="K58" s="48">
        <f>IF(OR(I58="",J58=""),"",I58-J58)</f>
        <v/>
      </c>
      <c r="L58" s="15">
        <f>IF(OR(I58="",J58=""),"",IF(I58&lt;=J58,"Dentro da meta","Acima da meta"))</f>
        <v/>
      </c>
      <c r="M58" s="16" t="n"/>
    </row>
    <row r="59">
      <c r="A59" s="30" t="n"/>
      <c r="B59" s="33">
        <f>IF(A59="","",IFERROR(D58,0))</f>
        <v/>
      </c>
      <c r="C59" s="33">
        <f>IF(A59="","",SUMIFS(Compras!$K$2:$K$101,Compras!$M$2:$M$101,A59))</f>
        <v/>
      </c>
      <c r="D59" s="29" t="n"/>
      <c r="E59" s="29" t="n"/>
      <c r="F59" s="29" t="n"/>
      <c r="G59" s="33">
        <f>IF(E59="","",E59-IF(F59="",0,F59))</f>
        <v/>
      </c>
      <c r="H59" s="33">
        <f>IF(OR(B59="",C59="",D59=""),"",B59+C59-D59)</f>
        <v/>
      </c>
      <c r="I59" s="50">
        <f>IF(G59="","",IFERROR(H59/G59,0))</f>
        <v/>
      </c>
      <c r="J59" s="49" t="n"/>
      <c r="K59" s="50">
        <f>IF(OR(I59="",J59=""),"",I59-J59)</f>
        <v/>
      </c>
      <c r="L59" s="18">
        <f>IF(OR(I59="",J59=""),"",IF(I59&lt;=J59,"Dentro da meta","Acima da meta"))</f>
        <v/>
      </c>
      <c r="M59" s="16" t="n"/>
    </row>
    <row r="60">
      <c r="A60" s="30" t="n"/>
      <c r="B60" s="31">
        <f>IF(A60="","",IFERROR(D59,0))</f>
        <v/>
      </c>
      <c r="C60" s="31">
        <f>IF(A60="","",SUMIFS(Compras!$K$2:$K$101,Compras!$M$2:$M$101,A60))</f>
        <v/>
      </c>
      <c r="D60" s="29" t="n"/>
      <c r="E60" s="29" t="n"/>
      <c r="F60" s="29" t="n"/>
      <c r="G60" s="31">
        <f>IF(E60="","",E60-IF(F60="",0,F60))</f>
        <v/>
      </c>
      <c r="H60" s="31">
        <f>IF(OR(B60="",C60="",D60=""),"",B60+C60-D60)</f>
        <v/>
      </c>
      <c r="I60" s="48">
        <f>IF(G60="","",IFERROR(H60/G60,0))</f>
        <v/>
      </c>
      <c r="J60" s="49" t="n"/>
      <c r="K60" s="48">
        <f>IF(OR(I60="",J60=""),"",I60-J60)</f>
        <v/>
      </c>
      <c r="L60" s="15">
        <f>IF(OR(I60="",J60=""),"",IF(I60&lt;=J60,"Dentro da meta","Acima da meta"))</f>
        <v/>
      </c>
      <c r="M60" s="16" t="n"/>
    </row>
    <row r="61">
      <c r="A61" s="30" t="n"/>
      <c r="B61" s="33">
        <f>IF(A61="","",IFERROR(D60,0))</f>
        <v/>
      </c>
      <c r="C61" s="33">
        <f>IF(A61="","",SUMIFS(Compras!$K$2:$K$101,Compras!$M$2:$M$101,A61))</f>
        <v/>
      </c>
      <c r="D61" s="29" t="n"/>
      <c r="E61" s="29" t="n"/>
      <c r="F61" s="29" t="n"/>
      <c r="G61" s="33">
        <f>IF(E61="","",E61-IF(F61="",0,F61))</f>
        <v/>
      </c>
      <c r="H61" s="33">
        <f>IF(OR(B61="",C61="",D61=""),"",B61+C61-D61)</f>
        <v/>
      </c>
      <c r="I61" s="50">
        <f>IF(G61="","",IFERROR(H61/G61,0))</f>
        <v/>
      </c>
      <c r="J61" s="49" t="n"/>
      <c r="K61" s="50">
        <f>IF(OR(I61="",J61=""),"",I61-J61)</f>
        <v/>
      </c>
      <c r="L61" s="18">
        <f>IF(OR(I61="",J61=""),"",IF(I61&lt;=J61,"Dentro da meta","Acima da meta"))</f>
        <v/>
      </c>
      <c r="M61" s="16" t="n"/>
    </row>
    <row r="62">
      <c r="A62" s="30" t="n"/>
      <c r="B62" s="31">
        <f>IF(A62="","",IFERROR(D61,0))</f>
        <v/>
      </c>
      <c r="C62" s="31">
        <f>IF(A62="","",SUMIFS(Compras!$K$2:$K$101,Compras!$M$2:$M$101,A62))</f>
        <v/>
      </c>
      <c r="D62" s="29" t="n"/>
      <c r="E62" s="29" t="n"/>
      <c r="F62" s="29" t="n"/>
      <c r="G62" s="31">
        <f>IF(E62="","",E62-IF(F62="",0,F62))</f>
        <v/>
      </c>
      <c r="H62" s="31">
        <f>IF(OR(B62="",C62="",D62=""),"",B62+C62-D62)</f>
        <v/>
      </c>
      <c r="I62" s="48">
        <f>IF(G62="","",IFERROR(H62/G62,0))</f>
        <v/>
      </c>
      <c r="J62" s="49" t="n"/>
      <c r="K62" s="48">
        <f>IF(OR(I62="",J62=""),"",I62-J62)</f>
        <v/>
      </c>
      <c r="L62" s="15">
        <f>IF(OR(I62="",J62=""),"",IF(I62&lt;=J62,"Dentro da meta","Acima da meta"))</f>
        <v/>
      </c>
      <c r="M62" s="16" t="n"/>
    </row>
    <row r="63">
      <c r="A63" s="30" t="n"/>
      <c r="B63" s="33">
        <f>IF(A63="","",IFERROR(D62,0))</f>
        <v/>
      </c>
      <c r="C63" s="33">
        <f>IF(A63="","",SUMIFS(Compras!$K$2:$K$101,Compras!$M$2:$M$101,A63))</f>
        <v/>
      </c>
      <c r="D63" s="29" t="n"/>
      <c r="E63" s="29" t="n"/>
      <c r="F63" s="29" t="n"/>
      <c r="G63" s="33">
        <f>IF(E63="","",E63-IF(F63="",0,F63))</f>
        <v/>
      </c>
      <c r="H63" s="33">
        <f>IF(OR(B63="",C63="",D63=""),"",B63+C63-D63)</f>
        <v/>
      </c>
      <c r="I63" s="50">
        <f>IF(G63="","",IFERROR(H63/G63,0))</f>
        <v/>
      </c>
      <c r="J63" s="49" t="n"/>
      <c r="K63" s="50">
        <f>IF(OR(I63="",J63=""),"",I63-J63)</f>
        <v/>
      </c>
      <c r="L63" s="18">
        <f>IF(OR(I63="",J63=""),"",IF(I63&lt;=J63,"Dentro da meta","Acima da meta"))</f>
        <v/>
      </c>
      <c r="M63" s="16" t="n"/>
    </row>
    <row r="64">
      <c r="A64" s="30" t="n"/>
      <c r="B64" s="31">
        <f>IF(A64="","",IFERROR(D63,0))</f>
        <v/>
      </c>
      <c r="C64" s="31">
        <f>IF(A64="","",SUMIFS(Compras!$K$2:$K$101,Compras!$M$2:$M$101,A64))</f>
        <v/>
      </c>
      <c r="D64" s="29" t="n"/>
      <c r="E64" s="29" t="n"/>
      <c r="F64" s="29" t="n"/>
      <c r="G64" s="31">
        <f>IF(E64="","",E64-IF(F64="",0,F64))</f>
        <v/>
      </c>
      <c r="H64" s="31">
        <f>IF(OR(B64="",C64="",D64=""),"",B64+C64-D64)</f>
        <v/>
      </c>
      <c r="I64" s="48">
        <f>IF(G64="","",IFERROR(H64/G64,0))</f>
        <v/>
      </c>
      <c r="J64" s="49" t="n"/>
      <c r="K64" s="48">
        <f>IF(OR(I64="",J64=""),"",I64-J64)</f>
        <v/>
      </c>
      <c r="L64" s="15">
        <f>IF(OR(I64="",J64=""),"",IF(I64&lt;=J64,"Dentro da meta","Acima da meta"))</f>
        <v/>
      </c>
      <c r="M64" s="16" t="n"/>
    </row>
    <row r="65">
      <c r="A65" s="30" t="n"/>
      <c r="B65" s="33">
        <f>IF(A65="","",IFERROR(D64,0))</f>
        <v/>
      </c>
      <c r="C65" s="33">
        <f>IF(A65="","",SUMIFS(Compras!$K$2:$K$101,Compras!$M$2:$M$101,A65))</f>
        <v/>
      </c>
      <c r="D65" s="29" t="n"/>
      <c r="E65" s="29" t="n"/>
      <c r="F65" s="29" t="n"/>
      <c r="G65" s="33">
        <f>IF(E65="","",E65-IF(F65="",0,F65))</f>
        <v/>
      </c>
      <c r="H65" s="33">
        <f>IF(OR(B65="",C65="",D65=""),"",B65+C65-D65)</f>
        <v/>
      </c>
      <c r="I65" s="50">
        <f>IF(G65="","",IFERROR(H65/G65,0))</f>
        <v/>
      </c>
      <c r="J65" s="49" t="n"/>
      <c r="K65" s="50">
        <f>IF(OR(I65="",J65=""),"",I65-J65)</f>
        <v/>
      </c>
      <c r="L65" s="18">
        <f>IF(OR(I65="",J65=""),"",IF(I65&lt;=J65,"Dentro da meta","Acima da meta"))</f>
        <v/>
      </c>
      <c r="M65" s="16" t="n"/>
    </row>
    <row r="66">
      <c r="A66" s="30" t="n"/>
      <c r="B66" s="31">
        <f>IF(A66="","",IFERROR(D65,0))</f>
        <v/>
      </c>
      <c r="C66" s="31">
        <f>IF(A66="","",SUMIFS(Compras!$K$2:$K$101,Compras!$M$2:$M$101,A66))</f>
        <v/>
      </c>
      <c r="D66" s="29" t="n"/>
      <c r="E66" s="29" t="n"/>
      <c r="F66" s="29" t="n"/>
      <c r="G66" s="31">
        <f>IF(E66="","",E66-IF(F66="",0,F66))</f>
        <v/>
      </c>
      <c r="H66" s="31">
        <f>IF(OR(B66="",C66="",D66=""),"",B66+C66-D66)</f>
        <v/>
      </c>
      <c r="I66" s="48">
        <f>IF(G66="","",IFERROR(H66/G66,0))</f>
        <v/>
      </c>
      <c r="J66" s="49" t="n"/>
      <c r="K66" s="48">
        <f>IF(OR(I66="",J66=""),"",I66-J66)</f>
        <v/>
      </c>
      <c r="L66" s="15">
        <f>IF(OR(I66="",J66=""),"",IF(I66&lt;=J66,"Dentro da meta","Acima da meta"))</f>
        <v/>
      </c>
      <c r="M66" s="16" t="n"/>
    </row>
    <row r="67">
      <c r="A67" s="30" t="n"/>
      <c r="B67" s="33">
        <f>IF(A67="","",IFERROR(D66,0))</f>
        <v/>
      </c>
      <c r="C67" s="33">
        <f>IF(A67="","",SUMIFS(Compras!$K$2:$K$101,Compras!$M$2:$M$101,A67))</f>
        <v/>
      </c>
      <c r="D67" s="29" t="n"/>
      <c r="E67" s="29" t="n"/>
      <c r="F67" s="29" t="n"/>
      <c r="G67" s="33">
        <f>IF(E67="","",E67-IF(F67="",0,F67))</f>
        <v/>
      </c>
      <c r="H67" s="33">
        <f>IF(OR(B67="",C67="",D67=""),"",B67+C67-D67)</f>
        <v/>
      </c>
      <c r="I67" s="50">
        <f>IF(G67="","",IFERROR(H67/G67,0))</f>
        <v/>
      </c>
      <c r="J67" s="49" t="n"/>
      <c r="K67" s="50">
        <f>IF(OR(I67="",J67=""),"",I67-J67)</f>
        <v/>
      </c>
      <c r="L67" s="18">
        <f>IF(OR(I67="",J67=""),"",IF(I67&lt;=J67,"Dentro da meta","Acima da meta"))</f>
        <v/>
      </c>
      <c r="M67" s="16" t="n"/>
    </row>
    <row r="68">
      <c r="A68" s="30" t="n"/>
      <c r="B68" s="31">
        <f>IF(A68="","",IFERROR(D67,0))</f>
        <v/>
      </c>
      <c r="C68" s="31">
        <f>IF(A68="","",SUMIFS(Compras!$K$2:$K$101,Compras!$M$2:$M$101,A68))</f>
        <v/>
      </c>
      <c r="D68" s="29" t="n"/>
      <c r="E68" s="29" t="n"/>
      <c r="F68" s="29" t="n"/>
      <c r="G68" s="31">
        <f>IF(E68="","",E68-IF(F68="",0,F68))</f>
        <v/>
      </c>
      <c r="H68" s="31">
        <f>IF(OR(B68="",C68="",D68=""),"",B68+C68-D68)</f>
        <v/>
      </c>
      <c r="I68" s="48">
        <f>IF(G68="","",IFERROR(H68/G68,0))</f>
        <v/>
      </c>
      <c r="J68" s="49" t="n"/>
      <c r="K68" s="48">
        <f>IF(OR(I68="",J68=""),"",I68-J68)</f>
        <v/>
      </c>
      <c r="L68" s="15">
        <f>IF(OR(I68="",J68=""),"",IF(I68&lt;=J68,"Dentro da meta","Acima da meta"))</f>
        <v/>
      </c>
      <c r="M68" s="16" t="n"/>
    </row>
    <row r="69">
      <c r="A69" s="30" t="n"/>
      <c r="B69" s="33">
        <f>IF(A69="","",IFERROR(D68,0))</f>
        <v/>
      </c>
      <c r="C69" s="33">
        <f>IF(A69="","",SUMIFS(Compras!$K$2:$K$101,Compras!$M$2:$M$101,A69))</f>
        <v/>
      </c>
      <c r="D69" s="29" t="n"/>
      <c r="E69" s="29" t="n"/>
      <c r="F69" s="29" t="n"/>
      <c r="G69" s="33">
        <f>IF(E69="","",E69-IF(F69="",0,F69))</f>
        <v/>
      </c>
      <c r="H69" s="33">
        <f>IF(OR(B69="",C69="",D69=""),"",B69+C69-D69)</f>
        <v/>
      </c>
      <c r="I69" s="50">
        <f>IF(G69="","",IFERROR(H69/G69,0))</f>
        <v/>
      </c>
      <c r="J69" s="49" t="n"/>
      <c r="K69" s="50">
        <f>IF(OR(I69="",J69=""),"",I69-J69)</f>
        <v/>
      </c>
      <c r="L69" s="18">
        <f>IF(OR(I69="",J69=""),"",IF(I69&lt;=J69,"Dentro da meta","Acima da meta"))</f>
        <v/>
      </c>
      <c r="M69" s="16" t="n"/>
    </row>
    <row r="70">
      <c r="A70" s="30" t="n"/>
      <c r="B70" s="31">
        <f>IF(A70="","",IFERROR(D69,0))</f>
        <v/>
      </c>
      <c r="C70" s="31">
        <f>IF(A70="","",SUMIFS(Compras!$K$2:$K$101,Compras!$M$2:$M$101,A70))</f>
        <v/>
      </c>
      <c r="D70" s="29" t="n"/>
      <c r="E70" s="29" t="n"/>
      <c r="F70" s="29" t="n"/>
      <c r="G70" s="31">
        <f>IF(E70="","",E70-IF(F70="",0,F70))</f>
        <v/>
      </c>
      <c r="H70" s="31">
        <f>IF(OR(B70="",C70="",D70=""),"",B70+C70-D70)</f>
        <v/>
      </c>
      <c r="I70" s="48">
        <f>IF(G70="","",IFERROR(H70/G70,0))</f>
        <v/>
      </c>
      <c r="J70" s="49" t="n"/>
      <c r="K70" s="48">
        <f>IF(OR(I70="",J70=""),"",I70-J70)</f>
        <v/>
      </c>
      <c r="L70" s="15">
        <f>IF(OR(I70="",J70=""),"",IF(I70&lt;=J70,"Dentro da meta","Acima da meta"))</f>
        <v/>
      </c>
      <c r="M70" s="16" t="n"/>
    </row>
    <row r="71">
      <c r="A71" s="30" t="n"/>
      <c r="B71" s="33">
        <f>IF(A71="","",IFERROR(D70,0))</f>
        <v/>
      </c>
      <c r="C71" s="33">
        <f>IF(A71="","",SUMIFS(Compras!$K$2:$K$101,Compras!$M$2:$M$101,A71))</f>
        <v/>
      </c>
      <c r="D71" s="29" t="n"/>
      <c r="E71" s="29" t="n"/>
      <c r="F71" s="29" t="n"/>
      <c r="G71" s="33">
        <f>IF(E71="","",E71-IF(F71="",0,F71))</f>
        <v/>
      </c>
      <c r="H71" s="33">
        <f>IF(OR(B71="",C71="",D71=""),"",B71+C71-D71)</f>
        <v/>
      </c>
      <c r="I71" s="50">
        <f>IF(G71="","",IFERROR(H71/G71,0))</f>
        <v/>
      </c>
      <c r="J71" s="49" t="n"/>
      <c r="K71" s="50">
        <f>IF(OR(I71="",J71=""),"",I71-J71)</f>
        <v/>
      </c>
      <c r="L71" s="18">
        <f>IF(OR(I71="",J71=""),"",IF(I71&lt;=J71,"Dentro da meta","Acima da meta"))</f>
        <v/>
      </c>
      <c r="M71" s="16" t="n"/>
    </row>
    <row r="72">
      <c r="A72" s="30" t="n"/>
      <c r="B72" s="31">
        <f>IF(A72="","",IFERROR(D71,0))</f>
        <v/>
      </c>
      <c r="C72" s="31">
        <f>IF(A72="","",SUMIFS(Compras!$K$2:$K$101,Compras!$M$2:$M$101,A72))</f>
        <v/>
      </c>
      <c r="D72" s="29" t="n"/>
      <c r="E72" s="29" t="n"/>
      <c r="F72" s="29" t="n"/>
      <c r="G72" s="31">
        <f>IF(E72="","",E72-IF(F72="",0,F72))</f>
        <v/>
      </c>
      <c r="H72" s="31">
        <f>IF(OR(B72="",C72="",D72=""),"",B72+C72-D72)</f>
        <v/>
      </c>
      <c r="I72" s="48">
        <f>IF(G72="","",IFERROR(H72/G72,0))</f>
        <v/>
      </c>
      <c r="J72" s="49" t="n"/>
      <c r="K72" s="48">
        <f>IF(OR(I72="",J72=""),"",I72-J72)</f>
        <v/>
      </c>
      <c r="L72" s="15">
        <f>IF(OR(I72="",J72=""),"",IF(I72&lt;=J72,"Dentro da meta","Acima da meta"))</f>
        <v/>
      </c>
      <c r="M72" s="16" t="n"/>
    </row>
    <row r="73">
      <c r="A73" s="30" t="n"/>
      <c r="B73" s="33">
        <f>IF(A73="","",IFERROR(D72,0))</f>
        <v/>
      </c>
      <c r="C73" s="33">
        <f>IF(A73="","",SUMIFS(Compras!$K$2:$K$101,Compras!$M$2:$M$101,A73))</f>
        <v/>
      </c>
      <c r="D73" s="29" t="n"/>
      <c r="E73" s="29" t="n"/>
      <c r="F73" s="29" t="n"/>
      <c r="G73" s="33">
        <f>IF(E73="","",E73-IF(F73="",0,F73))</f>
        <v/>
      </c>
      <c r="H73" s="33">
        <f>IF(OR(B73="",C73="",D73=""),"",B73+C73-D73)</f>
        <v/>
      </c>
      <c r="I73" s="50">
        <f>IF(G73="","",IFERROR(H73/G73,0))</f>
        <v/>
      </c>
      <c r="J73" s="49" t="n"/>
      <c r="K73" s="50">
        <f>IF(OR(I73="",J73=""),"",I73-J73)</f>
        <v/>
      </c>
      <c r="L73" s="18">
        <f>IF(OR(I73="",J73=""),"",IF(I73&lt;=J73,"Dentro da meta","Acima da meta"))</f>
        <v/>
      </c>
      <c r="M73" s="16" t="n"/>
    </row>
    <row r="74">
      <c r="A74" s="30" t="n"/>
      <c r="B74" s="31">
        <f>IF(A74="","",IFERROR(D73,0))</f>
        <v/>
      </c>
      <c r="C74" s="31">
        <f>IF(A74="","",SUMIFS(Compras!$K$2:$K$101,Compras!$M$2:$M$101,A74))</f>
        <v/>
      </c>
      <c r="D74" s="29" t="n"/>
      <c r="E74" s="29" t="n"/>
      <c r="F74" s="29" t="n"/>
      <c r="G74" s="31">
        <f>IF(E74="","",E74-IF(F74="",0,F74))</f>
        <v/>
      </c>
      <c r="H74" s="31">
        <f>IF(OR(B74="",C74="",D74=""),"",B74+C74-D74)</f>
        <v/>
      </c>
      <c r="I74" s="48">
        <f>IF(G74="","",IFERROR(H74/G74,0))</f>
        <v/>
      </c>
      <c r="J74" s="49" t="n"/>
      <c r="K74" s="48">
        <f>IF(OR(I74="",J74=""),"",I74-J74)</f>
        <v/>
      </c>
      <c r="L74" s="15">
        <f>IF(OR(I74="",J74=""),"",IF(I74&lt;=J74,"Dentro da meta","Acima da meta"))</f>
        <v/>
      </c>
      <c r="M74" s="16" t="n"/>
    </row>
    <row r="75">
      <c r="A75" s="30" t="n"/>
      <c r="B75" s="33">
        <f>IF(A75="","",IFERROR(D74,0))</f>
        <v/>
      </c>
      <c r="C75" s="33">
        <f>IF(A75="","",SUMIFS(Compras!$K$2:$K$101,Compras!$M$2:$M$101,A75))</f>
        <v/>
      </c>
      <c r="D75" s="29" t="n"/>
      <c r="E75" s="29" t="n"/>
      <c r="F75" s="29" t="n"/>
      <c r="G75" s="33">
        <f>IF(E75="","",E75-IF(F75="",0,F75))</f>
        <v/>
      </c>
      <c r="H75" s="33">
        <f>IF(OR(B75="",C75="",D75=""),"",B75+C75-D75)</f>
        <v/>
      </c>
      <c r="I75" s="50">
        <f>IF(G75="","",IFERROR(H75/G75,0))</f>
        <v/>
      </c>
      <c r="J75" s="49" t="n"/>
      <c r="K75" s="50">
        <f>IF(OR(I75="",J75=""),"",I75-J75)</f>
        <v/>
      </c>
      <c r="L75" s="18">
        <f>IF(OR(I75="",J75=""),"",IF(I75&lt;=J75,"Dentro da meta","Acima da meta"))</f>
        <v/>
      </c>
      <c r="M75" s="16" t="n"/>
    </row>
    <row r="76">
      <c r="A76" s="30" t="n"/>
      <c r="B76" s="31">
        <f>IF(A76="","",IFERROR(D75,0))</f>
        <v/>
      </c>
      <c r="C76" s="31">
        <f>IF(A76="","",SUMIFS(Compras!$K$2:$K$101,Compras!$M$2:$M$101,A76))</f>
        <v/>
      </c>
      <c r="D76" s="29" t="n"/>
      <c r="E76" s="29" t="n"/>
      <c r="F76" s="29" t="n"/>
      <c r="G76" s="31">
        <f>IF(E76="","",E76-IF(F76="",0,F76))</f>
        <v/>
      </c>
      <c r="H76" s="31">
        <f>IF(OR(B76="",C76="",D76=""),"",B76+C76-D76)</f>
        <v/>
      </c>
      <c r="I76" s="48">
        <f>IF(G76="","",IFERROR(H76/G76,0))</f>
        <v/>
      </c>
      <c r="J76" s="49" t="n"/>
      <c r="K76" s="48">
        <f>IF(OR(I76="",J76=""),"",I76-J76)</f>
        <v/>
      </c>
      <c r="L76" s="15">
        <f>IF(OR(I76="",J76=""),"",IF(I76&lt;=J76,"Dentro da meta","Acima da meta"))</f>
        <v/>
      </c>
      <c r="M76" s="16" t="n"/>
    </row>
    <row r="77">
      <c r="A77" s="30" t="n"/>
      <c r="B77" s="33">
        <f>IF(A77="","",IFERROR(D76,0))</f>
        <v/>
      </c>
      <c r="C77" s="33">
        <f>IF(A77="","",SUMIFS(Compras!$K$2:$K$101,Compras!$M$2:$M$101,A77))</f>
        <v/>
      </c>
      <c r="D77" s="29" t="n"/>
      <c r="E77" s="29" t="n"/>
      <c r="F77" s="29" t="n"/>
      <c r="G77" s="33">
        <f>IF(E77="","",E77-IF(F77="",0,F77))</f>
        <v/>
      </c>
      <c r="H77" s="33">
        <f>IF(OR(B77="",C77="",D77=""),"",B77+C77-D77)</f>
        <v/>
      </c>
      <c r="I77" s="50">
        <f>IF(G77="","",IFERROR(H77/G77,0))</f>
        <v/>
      </c>
      <c r="J77" s="49" t="n"/>
      <c r="K77" s="50">
        <f>IF(OR(I77="",J77=""),"",I77-J77)</f>
        <v/>
      </c>
      <c r="L77" s="18">
        <f>IF(OR(I77="",J77=""),"",IF(I77&lt;=J77,"Dentro da meta","Acima da meta"))</f>
        <v/>
      </c>
      <c r="M77" s="16" t="n"/>
    </row>
    <row r="78">
      <c r="A78" s="30" t="n"/>
      <c r="B78" s="31">
        <f>IF(A78="","",IFERROR(D77,0))</f>
        <v/>
      </c>
      <c r="C78" s="31">
        <f>IF(A78="","",SUMIFS(Compras!$K$2:$K$101,Compras!$M$2:$M$101,A78))</f>
        <v/>
      </c>
      <c r="D78" s="29" t="n"/>
      <c r="E78" s="29" t="n"/>
      <c r="F78" s="29" t="n"/>
      <c r="G78" s="31">
        <f>IF(E78="","",E78-IF(F78="",0,F78))</f>
        <v/>
      </c>
      <c r="H78" s="31">
        <f>IF(OR(B78="",C78="",D78=""),"",B78+C78-D78)</f>
        <v/>
      </c>
      <c r="I78" s="48">
        <f>IF(G78="","",IFERROR(H78/G78,0))</f>
        <v/>
      </c>
      <c r="J78" s="49" t="n"/>
      <c r="K78" s="48">
        <f>IF(OR(I78="",J78=""),"",I78-J78)</f>
        <v/>
      </c>
      <c r="L78" s="15">
        <f>IF(OR(I78="",J78=""),"",IF(I78&lt;=J78,"Dentro da meta","Acima da meta"))</f>
        <v/>
      </c>
      <c r="M78" s="16" t="n"/>
    </row>
    <row r="79">
      <c r="A79" s="30" t="n"/>
      <c r="B79" s="33">
        <f>IF(A79="","",IFERROR(D78,0))</f>
        <v/>
      </c>
      <c r="C79" s="33">
        <f>IF(A79="","",SUMIFS(Compras!$K$2:$K$101,Compras!$M$2:$M$101,A79))</f>
        <v/>
      </c>
      <c r="D79" s="29" t="n"/>
      <c r="E79" s="29" t="n"/>
      <c r="F79" s="29" t="n"/>
      <c r="G79" s="33">
        <f>IF(E79="","",E79-IF(F79="",0,F79))</f>
        <v/>
      </c>
      <c r="H79" s="33">
        <f>IF(OR(B79="",C79="",D79=""),"",B79+C79-D79)</f>
        <v/>
      </c>
      <c r="I79" s="50">
        <f>IF(G79="","",IFERROR(H79/G79,0))</f>
        <v/>
      </c>
      <c r="J79" s="49" t="n"/>
      <c r="K79" s="50">
        <f>IF(OR(I79="",J79=""),"",I79-J79)</f>
        <v/>
      </c>
      <c r="L79" s="18">
        <f>IF(OR(I79="",J79=""),"",IF(I79&lt;=J79,"Dentro da meta","Acima da meta"))</f>
        <v/>
      </c>
      <c r="M79" s="16" t="n"/>
    </row>
    <row r="80">
      <c r="A80" s="30" t="n"/>
      <c r="B80" s="31">
        <f>IF(A80="","",IFERROR(D79,0))</f>
        <v/>
      </c>
      <c r="C80" s="31">
        <f>IF(A80="","",SUMIFS(Compras!$K$2:$K$101,Compras!$M$2:$M$101,A80))</f>
        <v/>
      </c>
      <c r="D80" s="29" t="n"/>
      <c r="E80" s="29" t="n"/>
      <c r="F80" s="29" t="n"/>
      <c r="G80" s="31">
        <f>IF(E80="","",E80-IF(F80="",0,F80))</f>
        <v/>
      </c>
      <c r="H80" s="31">
        <f>IF(OR(B80="",C80="",D80=""),"",B80+C80-D80)</f>
        <v/>
      </c>
      <c r="I80" s="48">
        <f>IF(G80="","",IFERROR(H80/G80,0))</f>
        <v/>
      </c>
      <c r="J80" s="49" t="n"/>
      <c r="K80" s="48">
        <f>IF(OR(I80="",J80=""),"",I80-J80)</f>
        <v/>
      </c>
      <c r="L80" s="15">
        <f>IF(OR(I80="",J80=""),"",IF(I80&lt;=J80,"Dentro da meta","Acima da meta"))</f>
        <v/>
      </c>
      <c r="M80" s="16" t="n"/>
    </row>
    <row r="81">
      <c r="A81" s="30" t="n"/>
      <c r="B81" s="33">
        <f>IF(A81="","",IFERROR(D80,0))</f>
        <v/>
      </c>
      <c r="C81" s="33">
        <f>IF(A81="","",SUMIFS(Compras!$K$2:$K$101,Compras!$M$2:$M$101,A81))</f>
        <v/>
      </c>
      <c r="D81" s="29" t="n"/>
      <c r="E81" s="29" t="n"/>
      <c r="F81" s="29" t="n"/>
      <c r="G81" s="33">
        <f>IF(E81="","",E81-IF(F81="",0,F81))</f>
        <v/>
      </c>
      <c r="H81" s="33">
        <f>IF(OR(B81="",C81="",D81=""),"",B81+C81-D81)</f>
        <v/>
      </c>
      <c r="I81" s="50">
        <f>IF(G81="","",IFERROR(H81/G81,0))</f>
        <v/>
      </c>
      <c r="J81" s="49" t="n"/>
      <c r="K81" s="50">
        <f>IF(OR(I81="",J81=""),"",I81-J81)</f>
        <v/>
      </c>
      <c r="L81" s="18">
        <f>IF(OR(I81="",J81=""),"",IF(I81&lt;=J81,"Dentro da meta","Acima da meta"))</f>
        <v/>
      </c>
      <c r="M81" s="16" t="n"/>
    </row>
    <row r="82">
      <c r="A82" s="30" t="n"/>
      <c r="B82" s="31">
        <f>IF(A82="","",IFERROR(D81,0))</f>
        <v/>
      </c>
      <c r="C82" s="31">
        <f>IF(A82="","",SUMIFS(Compras!$K$2:$K$101,Compras!$M$2:$M$101,A82))</f>
        <v/>
      </c>
      <c r="D82" s="29" t="n"/>
      <c r="E82" s="29" t="n"/>
      <c r="F82" s="29" t="n"/>
      <c r="G82" s="31">
        <f>IF(E82="","",E82-IF(F82="",0,F82))</f>
        <v/>
      </c>
      <c r="H82" s="31">
        <f>IF(OR(B82="",C82="",D82=""),"",B82+C82-D82)</f>
        <v/>
      </c>
      <c r="I82" s="48">
        <f>IF(G82="","",IFERROR(H82/G82,0))</f>
        <v/>
      </c>
      <c r="J82" s="49" t="n"/>
      <c r="K82" s="48">
        <f>IF(OR(I82="",J82=""),"",I82-J82)</f>
        <v/>
      </c>
      <c r="L82" s="15">
        <f>IF(OR(I82="",J82=""),"",IF(I82&lt;=J82,"Dentro da meta","Acima da meta"))</f>
        <v/>
      </c>
      <c r="M82" s="16" t="n"/>
    </row>
    <row r="83">
      <c r="A83" s="30" t="n"/>
      <c r="B83" s="33">
        <f>IF(A83="","",IFERROR(D82,0))</f>
        <v/>
      </c>
      <c r="C83" s="33">
        <f>IF(A83="","",SUMIFS(Compras!$K$2:$K$101,Compras!$M$2:$M$101,A83))</f>
        <v/>
      </c>
      <c r="D83" s="29" t="n"/>
      <c r="E83" s="29" t="n"/>
      <c r="F83" s="29" t="n"/>
      <c r="G83" s="33">
        <f>IF(E83="","",E83-IF(F83="",0,F83))</f>
        <v/>
      </c>
      <c r="H83" s="33">
        <f>IF(OR(B83="",C83="",D83=""),"",B83+C83-D83)</f>
        <v/>
      </c>
      <c r="I83" s="50">
        <f>IF(G83="","",IFERROR(H83/G83,0))</f>
        <v/>
      </c>
      <c r="J83" s="49" t="n"/>
      <c r="K83" s="50">
        <f>IF(OR(I83="",J83=""),"",I83-J83)</f>
        <v/>
      </c>
      <c r="L83" s="18">
        <f>IF(OR(I83="",J83=""),"",IF(I83&lt;=J83,"Dentro da meta","Acima da meta"))</f>
        <v/>
      </c>
      <c r="M83" s="16" t="n"/>
    </row>
    <row r="84">
      <c r="A84" s="30" t="n"/>
      <c r="B84" s="31">
        <f>IF(A84="","",IFERROR(D83,0))</f>
        <v/>
      </c>
      <c r="C84" s="31">
        <f>IF(A84="","",SUMIFS(Compras!$K$2:$K$101,Compras!$M$2:$M$101,A84))</f>
        <v/>
      </c>
      <c r="D84" s="29" t="n"/>
      <c r="E84" s="29" t="n"/>
      <c r="F84" s="29" t="n"/>
      <c r="G84" s="31">
        <f>IF(E84="","",E84-IF(F84="",0,F84))</f>
        <v/>
      </c>
      <c r="H84" s="31">
        <f>IF(OR(B84="",C84="",D84=""),"",B84+C84-D84)</f>
        <v/>
      </c>
      <c r="I84" s="48">
        <f>IF(G84="","",IFERROR(H84/G84,0))</f>
        <v/>
      </c>
      <c r="J84" s="49" t="n"/>
      <c r="K84" s="48">
        <f>IF(OR(I84="",J84=""),"",I84-J84)</f>
        <v/>
      </c>
      <c r="L84" s="15">
        <f>IF(OR(I84="",J84=""),"",IF(I84&lt;=J84,"Dentro da meta","Acima da meta"))</f>
        <v/>
      </c>
      <c r="M84" s="16" t="n"/>
    </row>
    <row r="85">
      <c r="A85" s="30" t="n"/>
      <c r="B85" s="33">
        <f>IF(A85="","",IFERROR(D84,0))</f>
        <v/>
      </c>
      <c r="C85" s="33">
        <f>IF(A85="","",SUMIFS(Compras!$K$2:$K$101,Compras!$M$2:$M$101,A85))</f>
        <v/>
      </c>
      <c r="D85" s="29" t="n"/>
      <c r="E85" s="29" t="n"/>
      <c r="F85" s="29" t="n"/>
      <c r="G85" s="33">
        <f>IF(E85="","",E85-IF(F85="",0,F85))</f>
        <v/>
      </c>
      <c r="H85" s="33">
        <f>IF(OR(B85="",C85="",D85=""),"",B85+C85-D85)</f>
        <v/>
      </c>
      <c r="I85" s="50">
        <f>IF(G85="","",IFERROR(H85/G85,0))</f>
        <v/>
      </c>
      <c r="J85" s="49" t="n"/>
      <c r="K85" s="50">
        <f>IF(OR(I85="",J85=""),"",I85-J85)</f>
        <v/>
      </c>
      <c r="L85" s="18">
        <f>IF(OR(I85="",J85=""),"",IF(I85&lt;=J85,"Dentro da meta","Acima da meta"))</f>
        <v/>
      </c>
      <c r="M85" s="16" t="n"/>
    </row>
    <row r="86">
      <c r="A86" s="30" t="n"/>
      <c r="B86" s="31">
        <f>IF(A86="","",IFERROR(D85,0))</f>
        <v/>
      </c>
      <c r="C86" s="31">
        <f>IF(A86="","",SUMIFS(Compras!$K$2:$K$101,Compras!$M$2:$M$101,A86))</f>
        <v/>
      </c>
      <c r="D86" s="29" t="n"/>
      <c r="E86" s="29" t="n"/>
      <c r="F86" s="29" t="n"/>
      <c r="G86" s="31">
        <f>IF(E86="","",E86-IF(F86="",0,F86))</f>
        <v/>
      </c>
      <c r="H86" s="31">
        <f>IF(OR(B86="",C86="",D86=""),"",B86+C86-D86)</f>
        <v/>
      </c>
      <c r="I86" s="48">
        <f>IF(G86="","",IFERROR(H86/G86,0))</f>
        <v/>
      </c>
      <c r="J86" s="49" t="n"/>
      <c r="K86" s="48">
        <f>IF(OR(I86="",J86=""),"",I86-J86)</f>
        <v/>
      </c>
      <c r="L86" s="15">
        <f>IF(OR(I86="",J86=""),"",IF(I86&lt;=J86,"Dentro da meta","Acima da meta"))</f>
        <v/>
      </c>
      <c r="M86" s="16" t="n"/>
    </row>
    <row r="87">
      <c r="A87" s="30" t="n"/>
      <c r="B87" s="33">
        <f>IF(A87="","",IFERROR(D86,0))</f>
        <v/>
      </c>
      <c r="C87" s="33">
        <f>IF(A87="","",SUMIFS(Compras!$K$2:$K$101,Compras!$M$2:$M$101,A87))</f>
        <v/>
      </c>
      <c r="D87" s="29" t="n"/>
      <c r="E87" s="29" t="n"/>
      <c r="F87" s="29" t="n"/>
      <c r="G87" s="33">
        <f>IF(E87="","",E87-IF(F87="",0,F87))</f>
        <v/>
      </c>
      <c r="H87" s="33">
        <f>IF(OR(B87="",C87="",D87=""),"",B87+C87-D87)</f>
        <v/>
      </c>
      <c r="I87" s="50">
        <f>IF(G87="","",IFERROR(H87/G87,0))</f>
        <v/>
      </c>
      <c r="J87" s="49" t="n"/>
      <c r="K87" s="50">
        <f>IF(OR(I87="",J87=""),"",I87-J87)</f>
        <v/>
      </c>
      <c r="L87" s="18">
        <f>IF(OR(I87="",J87=""),"",IF(I87&lt;=J87,"Dentro da meta","Acima da meta"))</f>
        <v/>
      </c>
      <c r="M87" s="16" t="n"/>
    </row>
    <row r="88">
      <c r="A88" s="30" t="n"/>
      <c r="B88" s="31">
        <f>IF(A88="","",IFERROR(D87,0))</f>
        <v/>
      </c>
      <c r="C88" s="31">
        <f>IF(A88="","",SUMIFS(Compras!$K$2:$K$101,Compras!$M$2:$M$101,A88))</f>
        <v/>
      </c>
      <c r="D88" s="29" t="n"/>
      <c r="E88" s="29" t="n"/>
      <c r="F88" s="29" t="n"/>
      <c r="G88" s="31">
        <f>IF(E88="","",E88-IF(F88="",0,F88))</f>
        <v/>
      </c>
      <c r="H88" s="31">
        <f>IF(OR(B88="",C88="",D88=""),"",B88+C88-D88)</f>
        <v/>
      </c>
      <c r="I88" s="48">
        <f>IF(G88="","",IFERROR(H88/G88,0))</f>
        <v/>
      </c>
      <c r="J88" s="49" t="n"/>
      <c r="K88" s="48">
        <f>IF(OR(I88="",J88=""),"",I88-J88)</f>
        <v/>
      </c>
      <c r="L88" s="15">
        <f>IF(OR(I88="",J88=""),"",IF(I88&lt;=J88,"Dentro da meta","Acima da meta"))</f>
        <v/>
      </c>
      <c r="M88" s="16" t="n"/>
    </row>
    <row r="89">
      <c r="A89" s="30" t="n"/>
      <c r="B89" s="33">
        <f>IF(A89="","",IFERROR(D88,0))</f>
        <v/>
      </c>
      <c r="C89" s="33">
        <f>IF(A89="","",SUMIFS(Compras!$K$2:$K$101,Compras!$M$2:$M$101,A89))</f>
        <v/>
      </c>
      <c r="D89" s="29" t="n"/>
      <c r="E89" s="29" t="n"/>
      <c r="F89" s="29" t="n"/>
      <c r="G89" s="33">
        <f>IF(E89="","",E89-IF(F89="",0,F89))</f>
        <v/>
      </c>
      <c r="H89" s="33">
        <f>IF(OR(B89="",C89="",D89=""),"",B89+C89-D89)</f>
        <v/>
      </c>
      <c r="I89" s="50">
        <f>IF(G89="","",IFERROR(H89/G89,0))</f>
        <v/>
      </c>
      <c r="J89" s="49" t="n"/>
      <c r="K89" s="50">
        <f>IF(OR(I89="",J89=""),"",I89-J89)</f>
        <v/>
      </c>
      <c r="L89" s="18">
        <f>IF(OR(I89="",J89=""),"",IF(I89&lt;=J89,"Dentro da meta","Acima da meta"))</f>
        <v/>
      </c>
      <c r="M89" s="16" t="n"/>
    </row>
    <row r="90">
      <c r="A90" s="30" t="n"/>
      <c r="B90" s="31">
        <f>IF(A90="","",IFERROR(D89,0))</f>
        <v/>
      </c>
      <c r="C90" s="31">
        <f>IF(A90="","",SUMIFS(Compras!$K$2:$K$101,Compras!$M$2:$M$101,A90))</f>
        <v/>
      </c>
      <c r="D90" s="29" t="n"/>
      <c r="E90" s="29" t="n"/>
      <c r="F90" s="29" t="n"/>
      <c r="G90" s="31">
        <f>IF(E90="","",E90-IF(F90="",0,F90))</f>
        <v/>
      </c>
      <c r="H90" s="31">
        <f>IF(OR(B90="",C90="",D90=""),"",B90+C90-D90)</f>
        <v/>
      </c>
      <c r="I90" s="48">
        <f>IF(G90="","",IFERROR(H90/G90,0))</f>
        <v/>
      </c>
      <c r="J90" s="49" t="n"/>
      <c r="K90" s="48">
        <f>IF(OR(I90="",J90=""),"",I90-J90)</f>
        <v/>
      </c>
      <c r="L90" s="15">
        <f>IF(OR(I90="",J90=""),"",IF(I90&lt;=J90,"Dentro da meta","Acima da meta"))</f>
        <v/>
      </c>
      <c r="M90" s="16" t="n"/>
    </row>
    <row r="91">
      <c r="A91" s="30" t="n"/>
      <c r="B91" s="33">
        <f>IF(A91="","",IFERROR(D90,0))</f>
        <v/>
      </c>
      <c r="C91" s="33">
        <f>IF(A91="","",SUMIFS(Compras!$K$2:$K$101,Compras!$M$2:$M$101,A91))</f>
        <v/>
      </c>
      <c r="D91" s="29" t="n"/>
      <c r="E91" s="29" t="n"/>
      <c r="F91" s="29" t="n"/>
      <c r="G91" s="33">
        <f>IF(E91="","",E91-IF(F91="",0,F91))</f>
        <v/>
      </c>
      <c r="H91" s="33">
        <f>IF(OR(B91="",C91="",D91=""),"",B91+C91-D91)</f>
        <v/>
      </c>
      <c r="I91" s="50">
        <f>IF(G91="","",IFERROR(H91/G91,0))</f>
        <v/>
      </c>
      <c r="J91" s="49" t="n"/>
      <c r="K91" s="50">
        <f>IF(OR(I91="",J91=""),"",I91-J91)</f>
        <v/>
      </c>
      <c r="L91" s="18">
        <f>IF(OR(I91="",J91=""),"",IF(I91&lt;=J91,"Dentro da meta","Acima da meta"))</f>
        <v/>
      </c>
      <c r="M91" s="16" t="n"/>
    </row>
    <row r="92">
      <c r="A92" s="30" t="n"/>
      <c r="B92" s="31">
        <f>IF(A92="","",IFERROR(D91,0))</f>
        <v/>
      </c>
      <c r="C92" s="31">
        <f>IF(A92="","",SUMIFS(Compras!$K$2:$K$101,Compras!$M$2:$M$101,A92))</f>
        <v/>
      </c>
      <c r="D92" s="29" t="n"/>
      <c r="E92" s="29" t="n"/>
      <c r="F92" s="29" t="n"/>
      <c r="G92" s="31">
        <f>IF(E92="","",E92-IF(F92="",0,F92))</f>
        <v/>
      </c>
      <c r="H92" s="31">
        <f>IF(OR(B92="",C92="",D92=""),"",B92+C92-D92)</f>
        <v/>
      </c>
      <c r="I92" s="48">
        <f>IF(G92="","",IFERROR(H92/G92,0))</f>
        <v/>
      </c>
      <c r="J92" s="49" t="n"/>
      <c r="K92" s="48">
        <f>IF(OR(I92="",J92=""),"",I92-J92)</f>
        <v/>
      </c>
      <c r="L92" s="15">
        <f>IF(OR(I92="",J92=""),"",IF(I92&lt;=J92,"Dentro da meta","Acima da meta"))</f>
        <v/>
      </c>
      <c r="M92" s="16" t="n"/>
    </row>
    <row r="93">
      <c r="A93" s="30" t="n"/>
      <c r="B93" s="33">
        <f>IF(A93="","",IFERROR(D92,0))</f>
        <v/>
      </c>
      <c r="C93" s="33">
        <f>IF(A93="","",SUMIFS(Compras!$K$2:$K$101,Compras!$M$2:$M$101,A93))</f>
        <v/>
      </c>
      <c r="D93" s="29" t="n"/>
      <c r="E93" s="29" t="n"/>
      <c r="F93" s="29" t="n"/>
      <c r="G93" s="33">
        <f>IF(E93="","",E93-IF(F93="",0,F93))</f>
        <v/>
      </c>
      <c r="H93" s="33">
        <f>IF(OR(B93="",C93="",D93=""),"",B93+C93-D93)</f>
        <v/>
      </c>
      <c r="I93" s="50">
        <f>IF(G93="","",IFERROR(H93/G93,0))</f>
        <v/>
      </c>
      <c r="J93" s="49" t="n"/>
      <c r="K93" s="50">
        <f>IF(OR(I93="",J93=""),"",I93-J93)</f>
        <v/>
      </c>
      <c r="L93" s="18">
        <f>IF(OR(I93="",J93=""),"",IF(I93&lt;=J93,"Dentro da meta","Acima da meta"))</f>
        <v/>
      </c>
      <c r="M93" s="16" t="n"/>
    </row>
    <row r="94">
      <c r="A94" s="30" t="n"/>
      <c r="B94" s="31">
        <f>IF(A94="","",IFERROR(D93,0))</f>
        <v/>
      </c>
      <c r="C94" s="31">
        <f>IF(A94="","",SUMIFS(Compras!$K$2:$K$101,Compras!$M$2:$M$101,A94))</f>
        <v/>
      </c>
      <c r="D94" s="29" t="n"/>
      <c r="E94" s="29" t="n"/>
      <c r="F94" s="29" t="n"/>
      <c r="G94" s="31">
        <f>IF(E94="","",E94-IF(F94="",0,F94))</f>
        <v/>
      </c>
      <c r="H94" s="31">
        <f>IF(OR(B94="",C94="",D94=""),"",B94+C94-D94)</f>
        <v/>
      </c>
      <c r="I94" s="48">
        <f>IF(G94="","",IFERROR(H94/G94,0))</f>
        <v/>
      </c>
      <c r="J94" s="49" t="n"/>
      <c r="K94" s="48">
        <f>IF(OR(I94="",J94=""),"",I94-J94)</f>
        <v/>
      </c>
      <c r="L94" s="15">
        <f>IF(OR(I94="",J94=""),"",IF(I94&lt;=J94,"Dentro da meta","Acima da meta"))</f>
        <v/>
      </c>
      <c r="M94" s="16" t="n"/>
    </row>
    <row r="95">
      <c r="A95" s="30" t="n"/>
      <c r="B95" s="33">
        <f>IF(A95="","",IFERROR(D94,0))</f>
        <v/>
      </c>
      <c r="C95" s="33">
        <f>IF(A95="","",SUMIFS(Compras!$K$2:$K$101,Compras!$M$2:$M$101,A95))</f>
        <v/>
      </c>
      <c r="D95" s="29" t="n"/>
      <c r="E95" s="29" t="n"/>
      <c r="F95" s="29" t="n"/>
      <c r="G95" s="33">
        <f>IF(E95="","",E95-IF(F95="",0,F95))</f>
        <v/>
      </c>
      <c r="H95" s="33">
        <f>IF(OR(B95="",C95="",D95=""),"",B95+C95-D95)</f>
        <v/>
      </c>
      <c r="I95" s="50">
        <f>IF(G95="","",IFERROR(H95/G95,0))</f>
        <v/>
      </c>
      <c r="J95" s="49" t="n"/>
      <c r="K95" s="50">
        <f>IF(OR(I95="",J95=""),"",I95-J95)</f>
        <v/>
      </c>
      <c r="L95" s="18">
        <f>IF(OR(I95="",J95=""),"",IF(I95&lt;=J95,"Dentro da meta","Acima da meta"))</f>
        <v/>
      </c>
      <c r="M95" s="16" t="n"/>
    </row>
    <row r="96">
      <c r="A96" s="30" t="n"/>
      <c r="B96" s="31">
        <f>IF(A96="","",IFERROR(D95,0))</f>
        <v/>
      </c>
      <c r="C96" s="31">
        <f>IF(A96="","",SUMIFS(Compras!$K$2:$K$101,Compras!$M$2:$M$101,A96))</f>
        <v/>
      </c>
      <c r="D96" s="29" t="n"/>
      <c r="E96" s="29" t="n"/>
      <c r="F96" s="29" t="n"/>
      <c r="G96" s="31">
        <f>IF(E96="","",E96-IF(F96="",0,F96))</f>
        <v/>
      </c>
      <c r="H96" s="31">
        <f>IF(OR(B96="",C96="",D96=""),"",B96+C96-D96)</f>
        <v/>
      </c>
      <c r="I96" s="48">
        <f>IF(G96="","",IFERROR(H96/G96,0))</f>
        <v/>
      </c>
      <c r="J96" s="49" t="n"/>
      <c r="K96" s="48">
        <f>IF(OR(I96="",J96=""),"",I96-J96)</f>
        <v/>
      </c>
      <c r="L96" s="15">
        <f>IF(OR(I96="",J96=""),"",IF(I96&lt;=J96,"Dentro da meta","Acima da meta"))</f>
        <v/>
      </c>
      <c r="M96" s="16" t="n"/>
    </row>
    <row r="97">
      <c r="A97" s="30" t="n"/>
      <c r="B97" s="33">
        <f>IF(A97="","",IFERROR(D96,0))</f>
        <v/>
      </c>
      <c r="C97" s="33">
        <f>IF(A97="","",SUMIFS(Compras!$K$2:$K$101,Compras!$M$2:$M$101,A97))</f>
        <v/>
      </c>
      <c r="D97" s="29" t="n"/>
      <c r="E97" s="29" t="n"/>
      <c r="F97" s="29" t="n"/>
      <c r="G97" s="33">
        <f>IF(E97="","",E97-IF(F97="",0,F97))</f>
        <v/>
      </c>
      <c r="H97" s="33">
        <f>IF(OR(B97="",C97="",D97=""),"",B97+C97-D97)</f>
        <v/>
      </c>
      <c r="I97" s="50">
        <f>IF(G97="","",IFERROR(H97/G97,0))</f>
        <v/>
      </c>
      <c r="J97" s="49" t="n"/>
      <c r="K97" s="50">
        <f>IF(OR(I97="",J97=""),"",I97-J97)</f>
        <v/>
      </c>
      <c r="L97" s="18">
        <f>IF(OR(I97="",J97=""),"",IF(I97&lt;=J97,"Dentro da meta","Acima da meta"))</f>
        <v/>
      </c>
      <c r="M97" s="16" t="n"/>
    </row>
    <row r="98">
      <c r="A98" s="30" t="n"/>
      <c r="B98" s="31">
        <f>IF(A98="","",IFERROR(D97,0))</f>
        <v/>
      </c>
      <c r="C98" s="31">
        <f>IF(A98="","",SUMIFS(Compras!$K$2:$K$101,Compras!$M$2:$M$101,A98))</f>
        <v/>
      </c>
      <c r="D98" s="29" t="n"/>
      <c r="E98" s="29" t="n"/>
      <c r="F98" s="29" t="n"/>
      <c r="G98" s="31">
        <f>IF(E98="","",E98-IF(F98="",0,F98))</f>
        <v/>
      </c>
      <c r="H98" s="31">
        <f>IF(OR(B98="",C98="",D98=""),"",B98+C98-D98)</f>
        <v/>
      </c>
      <c r="I98" s="48">
        <f>IF(G98="","",IFERROR(H98/G98,0))</f>
        <v/>
      </c>
      <c r="J98" s="49" t="n"/>
      <c r="K98" s="48">
        <f>IF(OR(I98="",J98=""),"",I98-J98)</f>
        <v/>
      </c>
      <c r="L98" s="15">
        <f>IF(OR(I98="",J98=""),"",IF(I98&lt;=J98,"Dentro da meta","Acima da meta"))</f>
        <v/>
      </c>
      <c r="M98" s="16" t="n"/>
    </row>
    <row r="99">
      <c r="A99" s="30" t="n"/>
      <c r="B99" s="33">
        <f>IF(A99="","",IFERROR(D98,0))</f>
        <v/>
      </c>
      <c r="C99" s="33">
        <f>IF(A99="","",SUMIFS(Compras!$K$2:$K$101,Compras!$M$2:$M$101,A99))</f>
        <v/>
      </c>
      <c r="D99" s="29" t="n"/>
      <c r="E99" s="29" t="n"/>
      <c r="F99" s="29" t="n"/>
      <c r="G99" s="33">
        <f>IF(E99="","",E99-IF(F99="",0,F99))</f>
        <v/>
      </c>
      <c r="H99" s="33">
        <f>IF(OR(B99="",C99="",D99=""),"",B99+C99-D99)</f>
        <v/>
      </c>
      <c r="I99" s="50">
        <f>IF(G99="","",IFERROR(H99/G99,0))</f>
        <v/>
      </c>
      <c r="J99" s="49" t="n"/>
      <c r="K99" s="50">
        <f>IF(OR(I99="",J99=""),"",I99-J99)</f>
        <v/>
      </c>
      <c r="L99" s="18">
        <f>IF(OR(I99="",J99=""),"",IF(I99&lt;=J99,"Dentro da meta","Acima da meta"))</f>
        <v/>
      </c>
      <c r="M99" s="16" t="n"/>
    </row>
    <row r="100">
      <c r="A100" s="30" t="n"/>
      <c r="B100" s="31">
        <f>IF(A100="","",IFERROR(D99,0))</f>
        <v/>
      </c>
      <c r="C100" s="31">
        <f>IF(A100="","",SUMIFS(Compras!$K$2:$K$101,Compras!$M$2:$M$101,A100))</f>
        <v/>
      </c>
      <c r="D100" s="29" t="n"/>
      <c r="E100" s="29" t="n"/>
      <c r="F100" s="29" t="n"/>
      <c r="G100" s="31">
        <f>IF(E100="","",E100-IF(F100="",0,F100))</f>
        <v/>
      </c>
      <c r="H100" s="31">
        <f>IF(OR(B100="",C100="",D100=""),"",B100+C100-D100)</f>
        <v/>
      </c>
      <c r="I100" s="48">
        <f>IF(G100="","",IFERROR(H100/G100,0))</f>
        <v/>
      </c>
      <c r="J100" s="49" t="n"/>
      <c r="K100" s="48">
        <f>IF(OR(I100="",J100=""),"",I100-J100)</f>
        <v/>
      </c>
      <c r="L100" s="15">
        <f>IF(OR(I100="",J100=""),"",IF(I100&lt;=J100,"Dentro da meta","Acima da meta"))</f>
        <v/>
      </c>
      <c r="M100" s="16" t="n"/>
    </row>
    <row r="101">
      <c r="A101" s="30" t="n"/>
      <c r="B101" s="33">
        <f>IF(A101="","",IFERROR(D100,0))</f>
        <v/>
      </c>
      <c r="C101" s="33">
        <f>IF(A101="","",SUMIFS(Compras!$K$2:$K$101,Compras!$M$2:$M$101,A101))</f>
        <v/>
      </c>
      <c r="D101" s="29" t="n"/>
      <c r="E101" s="29" t="n"/>
      <c r="F101" s="29" t="n"/>
      <c r="G101" s="33">
        <f>IF(E101="","",E101-IF(F101="",0,F101))</f>
        <v/>
      </c>
      <c r="H101" s="33">
        <f>IF(OR(B101="",C101="",D101=""),"",B101+C101-D101)</f>
        <v/>
      </c>
      <c r="I101" s="50">
        <f>IF(G101="","",IFERROR(H101/G101,0))</f>
        <v/>
      </c>
      <c r="J101" s="49" t="n"/>
      <c r="K101" s="50">
        <f>IF(OR(I101="",J101=""),"",I101-J101)</f>
        <v/>
      </c>
      <c r="L101" s="18">
        <f>IF(OR(I101="",J101=""),"",IF(I101&lt;=J101,"Dentro da meta","Acima da meta"))</f>
        <v/>
      </c>
      <c r="M101" s="16" t="n"/>
    </row>
  </sheetData>
  <autoFilter ref="A1:M101"/>
  <conditionalFormatting sqref="L2:L101">
    <cfRule type="expression" priority="1" dxfId="1">
      <formula>$L2="Dentro da meta"</formula>
    </cfRule>
    <cfRule type="expression" priority="2" dxfId="0">
      <formula>$L2="Acima da meta"</formula>
    </cfRule>
  </conditionalFormatting>
  <conditionalFormatting sqref="K2:K101">
    <cfRule type="expression" priority="3" dxfId="0">
      <formula>AND($K2&lt;&gt;"",$K2&gt;0)</formula>
    </cfRule>
  </conditionalFormatting>
  <dataValidations count="3">
    <dataValidation sqref="A2:A101" showErrorMessage="1" showInputMessage="1" allowBlank="1" type="date" operator="greaterThanOrEqual">
      <formula1>1</formula1>
    </dataValidation>
    <dataValidation sqref="D2:F101" showErrorMessage="1" showInputMessage="1" allowBlank="1" type="decimal" operator="greaterThanOrEqual">
      <formula1>0</formula1>
    </dataValidation>
    <dataValidation sqref="J2:J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37"/>
  <sheetViews>
    <sheetView showGridLines="0" zoomScale="90" zoomScaleNormal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8" customWidth="1" min="2" max="2"/>
    <col width="14" customWidth="1" min="3" max="3"/>
    <col width="1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4" customWidth="1" min="13" max="13"/>
  </cols>
  <sheetData>
    <row r="1" ht="28" customHeight="1">
      <c r="A1" s="51" t="inlineStr">
        <is>
          <t>Painel de acompanhamento do CMV do restaurante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9" t="n"/>
    </row>
    <row r="2">
      <c r="A2" s="52" t="inlineStr">
        <is>
          <t>Indicadores principais</t>
        </is>
      </c>
    </row>
    <row r="3">
      <c r="A3" s="52" t="inlineStr">
        <is>
          <t>Receita Líquida Acumulada</t>
        </is>
      </c>
      <c r="B3" s="53">
        <f>SUM('Apuração CMV'!G2:G101)</f>
        <v/>
      </c>
    </row>
    <row r="4">
      <c r="A4" s="52" t="inlineStr">
        <is>
          <t>CMV Acumulado</t>
        </is>
      </c>
      <c r="B4" s="54">
        <f>SUM('Apuração CMV'!H2:H101)</f>
        <v/>
      </c>
    </row>
    <row r="5">
      <c r="A5" s="52" t="inlineStr">
        <is>
          <t>CMV Médio</t>
        </is>
      </c>
      <c r="B5" s="55">
        <f>IFERROR(AVERAGE('Apuração CMV'!I2:I101),0)</f>
        <v/>
      </c>
    </row>
    <row r="6">
      <c r="A6" s="52" t="inlineStr">
        <is>
          <t>Meta de CMV</t>
        </is>
      </c>
      <c r="B6" s="56">
        <f>IFERROR(AVERAGE('Apuração CMV'!J2:J101),0)</f>
        <v/>
      </c>
    </row>
    <row r="7">
      <c r="A7" s="52" t="inlineStr">
        <is>
          <t>Meses Acima da Meta</t>
        </is>
      </c>
      <c r="B7" s="57">
        <f>COUNTIF('Apuração CMV'!L2:L101,"Acima da meta")</f>
        <v/>
      </c>
    </row>
    <row r="8">
      <c r="A8" s="52" t="inlineStr">
        <is>
          <t>Diagnóstico</t>
        </is>
      </c>
      <c r="B8" s="58">
        <f>IF(B5&lt;=B6,"CMV médio dentro da meta","CMV médio exige revisão de custos e preços")</f>
        <v/>
      </c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>
      <c r="A25" s="52" t="inlineStr">
        <is>
          <t>Como usar este arquivo, passo a passo</t>
        </is>
      </c>
    </row>
    <row r="26" ht="30" customHeight="1">
      <c r="A26" s="58" t="inlineStr">
        <is>
          <t>1. Atualize custos, fornecedores e estoque mínimo na aba Cadastro de Insumos.</t>
        </is>
      </c>
    </row>
    <row r="27" ht="30" customHeight="1">
      <c r="A27" s="59" t="inlineStr">
        <is>
          <t>2. Registre cada NF-e de compra na aba Compras; os dados do insumo serão buscados automaticamente.</t>
        </is>
      </c>
    </row>
    <row r="28" ht="30" customHeight="1">
      <c r="A28" s="58" t="inlineStr">
        <is>
          <t>3. Informe estoque inicial, estoque final, receita e descontos na aba Apuração CMV.</t>
        </is>
      </c>
    </row>
    <row r="29" ht="30" customHeight="1">
      <c r="A29" s="59" t="inlineStr">
        <is>
          <t>4. Confira o dashboard mensalmente; resultados acima da meta pedem revisão de perdas, fichas técnicas, porcionamento e preços.</t>
        </is>
      </c>
    </row>
    <row r="30" ht="30" customHeight="1">
      <c r="A30" s="58" t="inlineStr">
        <is>
          <t>Campos em amarelo claro são de preenchimento manual. Complete todas as NF-e para uma análise confiável do CMV.</t>
        </is>
      </c>
    </row>
    <row r="31"/>
    <row r="32"/>
    <row r="33"/>
    <row r="34"/>
    <row r="35"/>
    <row r="36"/>
    <row r="37"/>
  </sheetData>
  <mergeCells count="1">
    <mergeCell ref="A1:L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2026-09-07T07:14:39Z</dcterms:created>
  <dcterms:modified xmlns:dcterms="http://purl.org/dc/terms/" xmlns:xsi="http://www.w3.org/2001/XMLSchema-instance" xsi:type="dcterms:W3CDTF">2026-09-07T07:14:39Z</dcterms:modified>
</cp:coreProperties>
</file>