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Venda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.##0,00"/>
    <numFmt numFmtId="165" formatCode="#.##0"/>
    <numFmt numFmtId="166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6" borderId="1" pivotButton="0" quotePrefix="0" xfId="0"/>
    <xf numFmtId="165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5" fillId="6" borderId="1" pivotButton="0" quotePrefix="0" xfId="0"/>
    <xf numFmtId="164" fontId="5" fillId="6" borderId="1" pivotButton="0" quotePrefix="0" xfId="0"/>
    <xf numFmtId="165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0" fontId="5" fillId="6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CACA"/>
          <bgColor rgb="00FECACA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Lucro Total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'Dashboard'!$A$15:$A$23</f>
            </numRef>
          </cat>
          <val>
            <numRef>
              <f>'Dashboard'!$B$15:$B$23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Lucro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Vendas por Forma de Pagamento</a:t>
            </a:r>
          </a:p>
        </rich>
      </tx>
    </title>
    <plotArea>
      <pieChart>
        <varyColors val="1"/>
        <ser>
          <idx val="0"/>
          <order val="0"/>
          <tx>
            <strRef>
              <f>'Dashboard'!E14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'Dashboard'!$D$15:$D$19</f>
            </numRef>
          </cat>
          <val>
            <numRef>
              <f>'Dashboard'!$E$15:$E$19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4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6" customWidth="1" min="3" max="3"/>
    <col width="15" customWidth="1" min="4" max="4"/>
    <col width="15" customWidth="1" min="5" max="5"/>
    <col width="11" customWidth="1" min="6" max="6"/>
    <col width="15" customWidth="1" min="7" max="7"/>
    <col width="17" customWidth="1" min="8" max="8"/>
    <col width="13" customWidth="1" min="9" max="9"/>
    <col width="15" customWidth="1" min="10" max="10"/>
    <col width="15" customWidth="1" min="11" max="11"/>
  </cols>
  <sheetData>
    <row r="1">
      <c r="A1" s="1" t="inlineStr">
        <is>
          <t>CONTROLE DE COMPRA E VENDA DE PRODUTOS</t>
        </is>
      </c>
    </row>
    <row r="2"/>
    <row r="3">
      <c r="A3" s="2" t="inlineStr">
        <is>
          <t>Código</t>
        </is>
      </c>
      <c r="B3" s="2" t="inlineStr">
        <is>
          <t>Produto</t>
        </is>
      </c>
      <c r="C3" s="2" t="inlineStr">
        <is>
          <t>Categoria</t>
        </is>
      </c>
      <c r="D3" s="2" t="inlineStr">
        <is>
          <t>Preço Compra</t>
        </is>
      </c>
      <c r="E3" s="2" t="inlineStr">
        <is>
          <t>Preço Venda</t>
        </is>
      </c>
      <c r="F3" s="2" t="inlineStr">
        <is>
          <t>Estoque</t>
        </is>
      </c>
      <c r="G3" s="2" t="inlineStr">
        <is>
          <t>Custo Total</t>
        </is>
      </c>
      <c r="H3" s="2" t="inlineStr">
        <is>
          <t>Valor Total Venda</t>
        </is>
      </c>
      <c r="I3" s="2" t="inlineStr">
        <is>
          <t>Margem (%)</t>
        </is>
      </c>
      <c r="J3" s="2" t="inlineStr">
        <is>
          <t>Lucro Total</t>
        </is>
      </c>
      <c r="K3" s="2" t="inlineStr">
        <is>
          <t>Status</t>
        </is>
      </c>
    </row>
    <row r="4">
      <c r="A4" s="3" t="inlineStr">
        <is>
          <t>P001</t>
        </is>
      </c>
      <c r="B4" s="4" t="inlineStr">
        <is>
          <t>Notebook Dell</t>
        </is>
      </c>
      <c r="C4" s="4" t="inlineStr">
        <is>
          <t>Eletrônicos</t>
        </is>
      </c>
      <c r="D4" s="5" t="n">
        <v>2200</v>
      </c>
      <c r="E4" s="5" t="n">
        <v>2990</v>
      </c>
      <c r="F4" s="3" t="n">
        <v>15</v>
      </c>
      <c r="G4" s="6">
        <f>D4*F4</f>
        <v/>
      </c>
      <c r="H4" s="6">
        <f>E4*F4</f>
        <v/>
      </c>
      <c r="I4" s="7">
        <f>IFERROR((E4-D4)/D4,0)</f>
        <v/>
      </c>
      <c r="J4" s="6">
        <f>H4-G4</f>
        <v/>
      </c>
      <c r="K4" s="8">
        <f>IF(F4&lt;15,"Estoque Baixo","OK")</f>
        <v/>
      </c>
    </row>
    <row r="5">
      <c r="A5" s="3" t="inlineStr">
        <is>
          <t>P002</t>
        </is>
      </c>
      <c r="B5" s="4" t="inlineStr">
        <is>
          <t>Mouse Logitech</t>
        </is>
      </c>
      <c r="C5" s="4" t="inlineStr">
        <is>
          <t>Eletrônicos</t>
        </is>
      </c>
      <c r="D5" s="5" t="n">
        <v>45</v>
      </c>
      <c r="E5" s="5" t="n">
        <v>89</v>
      </c>
      <c r="F5" s="3" t="n">
        <v>60</v>
      </c>
      <c r="G5" s="9">
        <f>D5*F5</f>
        <v/>
      </c>
      <c r="H5" s="9">
        <f>E5*F5</f>
        <v/>
      </c>
      <c r="I5" s="10">
        <f>IFERROR((E5-D5)/D5,0)</f>
        <v/>
      </c>
      <c r="J5" s="9">
        <f>H5-G5</f>
        <v/>
      </c>
      <c r="K5" s="11">
        <f>IF(F5&lt;15,"Estoque Baixo","OK")</f>
        <v/>
      </c>
    </row>
    <row r="6">
      <c r="A6" s="3" t="inlineStr">
        <is>
          <t>P003</t>
        </is>
      </c>
      <c r="B6" s="4" t="inlineStr">
        <is>
          <t>Cadeira Escritório</t>
        </is>
      </c>
      <c r="C6" s="4" t="inlineStr">
        <is>
          <t>Mobiliário</t>
        </is>
      </c>
      <c r="D6" s="5" t="n">
        <v>350</v>
      </c>
      <c r="E6" s="5" t="n">
        <v>599</v>
      </c>
      <c r="F6" s="3" t="n">
        <v>20</v>
      </c>
      <c r="G6" s="6">
        <f>D6*F6</f>
        <v/>
      </c>
      <c r="H6" s="6">
        <f>E6*F6</f>
        <v/>
      </c>
      <c r="I6" s="7">
        <f>IFERROR((E6-D6)/D6,0)</f>
        <v/>
      </c>
      <c r="J6" s="6">
        <f>H6-G6</f>
        <v/>
      </c>
      <c r="K6" s="8">
        <f>IF(F6&lt;15,"Estoque Baixo","OK")</f>
        <v/>
      </c>
    </row>
    <row r="7">
      <c r="A7" s="3" t="inlineStr">
        <is>
          <t>P004</t>
        </is>
      </c>
      <c r="B7" s="4" t="inlineStr">
        <is>
          <t>Mesa de Escritório</t>
        </is>
      </c>
      <c r="C7" s="4" t="inlineStr">
        <is>
          <t>Mobiliário</t>
        </is>
      </c>
      <c r="D7" s="5" t="n">
        <v>420</v>
      </c>
      <c r="E7" s="5" t="n">
        <v>780</v>
      </c>
      <c r="F7" s="3" t="n">
        <v>12</v>
      </c>
      <c r="G7" s="9">
        <f>D7*F7</f>
        <v/>
      </c>
      <c r="H7" s="9">
        <f>E7*F7</f>
        <v/>
      </c>
      <c r="I7" s="10">
        <f>IFERROR((E7-D7)/D7,0)</f>
        <v/>
      </c>
      <c r="J7" s="9">
        <f>H7-G7</f>
        <v/>
      </c>
      <c r="K7" s="11">
        <f>IF(F7&lt;15,"Estoque Baixo","OK")</f>
        <v/>
      </c>
    </row>
    <row r="8">
      <c r="A8" s="3" t="inlineStr">
        <is>
          <t>P005</t>
        </is>
      </c>
      <c r="B8" s="4" t="inlineStr">
        <is>
          <t>Monitor LG 24pol</t>
        </is>
      </c>
      <c r="C8" s="4" t="inlineStr">
        <is>
          <t>Eletrônicos</t>
        </is>
      </c>
      <c r="D8" s="5" t="n">
        <v>650</v>
      </c>
      <c r="E8" s="5" t="n">
        <v>999</v>
      </c>
      <c r="F8" s="3" t="n">
        <v>25</v>
      </c>
      <c r="G8" s="6">
        <f>D8*F8</f>
        <v/>
      </c>
      <c r="H8" s="6">
        <f>E8*F8</f>
        <v/>
      </c>
      <c r="I8" s="7">
        <f>IFERROR((E8-D8)/D8,0)</f>
        <v/>
      </c>
      <c r="J8" s="6">
        <f>H8-G8</f>
        <v/>
      </c>
      <c r="K8" s="8">
        <f>IF(F8&lt;15,"Estoque Baixo","OK")</f>
        <v/>
      </c>
    </row>
    <row r="9">
      <c r="A9" s="3" t="inlineStr">
        <is>
          <t>P006</t>
        </is>
      </c>
      <c r="B9" s="4" t="inlineStr">
        <is>
          <t>Teclado Mecânico</t>
        </is>
      </c>
      <c r="C9" s="4" t="inlineStr">
        <is>
          <t>Eletrônicos</t>
        </is>
      </c>
      <c r="D9" s="5" t="n">
        <v>180</v>
      </c>
      <c r="E9" s="5" t="n">
        <v>320</v>
      </c>
      <c r="F9" s="3" t="n">
        <v>40</v>
      </c>
      <c r="G9" s="9">
        <f>D9*F9</f>
        <v/>
      </c>
      <c r="H9" s="9">
        <f>E9*F9</f>
        <v/>
      </c>
      <c r="I9" s="10">
        <f>IFERROR((E9-D9)/D9,0)</f>
        <v/>
      </c>
      <c r="J9" s="9">
        <f>H9-G9</f>
        <v/>
      </c>
      <c r="K9" s="11">
        <f>IF(F9&lt;15,"Estoque Baixo","OK")</f>
        <v/>
      </c>
    </row>
    <row r="10">
      <c r="A10" s="3" t="inlineStr">
        <is>
          <t>P007</t>
        </is>
      </c>
      <c r="B10" s="4" t="inlineStr">
        <is>
          <t>Impressora HP</t>
        </is>
      </c>
      <c r="C10" s="4" t="inlineStr">
        <is>
          <t>Eletrônicos</t>
        </is>
      </c>
      <c r="D10" s="5" t="n">
        <v>500</v>
      </c>
      <c r="E10" s="5" t="n">
        <v>850</v>
      </c>
      <c r="F10" s="3" t="n">
        <v>10</v>
      </c>
      <c r="G10" s="6">
        <f>D10*F10</f>
        <v/>
      </c>
      <c r="H10" s="6">
        <f>E10*F10</f>
        <v/>
      </c>
      <c r="I10" s="7">
        <f>IFERROR((E10-D10)/D10,0)</f>
        <v/>
      </c>
      <c r="J10" s="6">
        <f>H10-G10</f>
        <v/>
      </c>
      <c r="K10" s="8">
        <f>IF(F10&lt;15,"Estoque Baixo","OK")</f>
        <v/>
      </c>
    </row>
    <row r="11">
      <c r="A11" s="3" t="inlineStr">
        <is>
          <t>P008</t>
        </is>
      </c>
      <c r="B11" s="4" t="inlineStr">
        <is>
          <t>Luminária LED</t>
        </is>
      </c>
      <c r="C11" s="4" t="inlineStr">
        <is>
          <t>Mobiliário</t>
        </is>
      </c>
      <c r="D11" s="5" t="n">
        <v>60</v>
      </c>
      <c r="E11" s="5" t="n">
        <v>120</v>
      </c>
      <c r="F11" s="3" t="n">
        <v>50</v>
      </c>
      <c r="G11" s="9">
        <f>D11*F11</f>
        <v/>
      </c>
      <c r="H11" s="9">
        <f>E11*F11</f>
        <v/>
      </c>
      <c r="I11" s="10">
        <f>IFERROR((E11-D11)/D11,0)</f>
        <v/>
      </c>
      <c r="J11" s="9">
        <f>H11-G11</f>
        <v/>
      </c>
      <c r="K11" s="11">
        <f>IF(F11&lt;15,"Estoque Baixo","OK")</f>
        <v/>
      </c>
    </row>
    <row r="12">
      <c r="A12" s="3" t="inlineStr">
        <is>
          <t>P009</t>
        </is>
      </c>
      <c r="B12" s="4" t="inlineStr">
        <is>
          <t>Headset Gamer</t>
        </is>
      </c>
      <c r="C12" s="4" t="inlineStr">
        <is>
          <t>Eletrônicos</t>
        </is>
      </c>
      <c r="D12" s="5" t="n">
        <v>150</v>
      </c>
      <c r="E12" s="5" t="n">
        <v>280</v>
      </c>
      <c r="F12" s="3" t="n">
        <v>30</v>
      </c>
      <c r="G12" s="6">
        <f>D12*F12</f>
        <v/>
      </c>
      <c r="H12" s="6">
        <f>E12*F12</f>
        <v/>
      </c>
      <c r="I12" s="7">
        <f>IFERROR((E12-D12)/D12,0)</f>
        <v/>
      </c>
      <c r="J12" s="6">
        <f>H12-G12</f>
        <v/>
      </c>
      <c r="K12" s="8">
        <f>IF(F12&lt;15,"Estoque Baixo","OK")</f>
        <v/>
      </c>
    </row>
    <row r="13"/>
    <row r="14">
      <c r="A14" s="12" t="n"/>
      <c r="B14" s="13" t="inlineStr">
        <is>
          <t>TOTAIS</t>
        </is>
      </c>
      <c r="C14" s="12" t="n"/>
      <c r="D14" s="12" t="n"/>
      <c r="E14" s="12" t="n"/>
      <c r="F14" s="14">
        <f>SUM(F4:F12)</f>
        <v/>
      </c>
      <c r="G14" s="15">
        <f>SUM(G4:G12)</f>
        <v/>
      </c>
      <c r="H14" s="15">
        <f>SUM(H4:H12)</f>
        <v/>
      </c>
      <c r="I14" s="12" t="n"/>
      <c r="J14" s="15">
        <f>SUM(J4:J12)</f>
        <v/>
      </c>
      <c r="K14" s="12" t="n"/>
    </row>
  </sheetData>
  <mergeCells count="1">
    <mergeCell ref="A1:K1"/>
  </mergeCells>
  <conditionalFormatting sqref="K4:K12">
    <cfRule type="expression" priority="1" dxfId="0" stopIfTrue="1">
      <formula>K4="Estoque Baixo"</formula>
    </cfRule>
    <cfRule type="expression" priority="2" dxfId="1" stopIfTrue="1">
      <formula>K4="OK"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4" customWidth="1" min="4" max="4"/>
    <col width="20" customWidth="1" min="5" max="5"/>
    <col width="14" customWidth="1" min="6" max="6"/>
    <col width="11" customWidth="1" min="7" max="7"/>
    <col width="14" customWidth="1" min="8" max="8"/>
    <col width="16" customWidth="1" min="9" max="9"/>
  </cols>
  <sheetData>
    <row r="1">
      <c r="A1" s="1" t="inlineStr">
        <is>
          <t>REGISTRO DE VENDAS</t>
        </is>
      </c>
    </row>
    <row r="2"/>
    <row r="3">
      <c r="A3" s="2" t="inlineStr">
        <is>
          <t>Data</t>
        </is>
      </c>
      <c r="B3" s="2" t="inlineStr">
        <is>
          <t>Cliente</t>
        </is>
      </c>
      <c r="C3" s="2" t="inlineStr">
        <is>
          <t>Cidade</t>
        </is>
      </c>
      <c r="D3" s="2" t="inlineStr">
        <is>
          <t>Código Produto</t>
        </is>
      </c>
      <c r="E3" s="2" t="inlineStr">
        <is>
          <t>Produto</t>
        </is>
      </c>
      <c r="F3" s="2" t="inlineStr">
        <is>
          <t>Preço Unitário</t>
        </is>
      </c>
      <c r="G3" s="2" t="inlineStr">
        <is>
          <t>Quantidade</t>
        </is>
      </c>
      <c r="H3" s="2" t="inlineStr">
        <is>
          <t>Total</t>
        </is>
      </c>
      <c r="I3" s="2" t="inlineStr">
        <is>
          <t>Forma Pagamento</t>
        </is>
      </c>
    </row>
    <row r="4">
      <c r="A4" s="16" t="inlineStr">
        <is>
          <t>17/01/2026</t>
        </is>
      </c>
      <c r="B4" s="17" t="inlineStr">
        <is>
          <t>João Silva</t>
        </is>
      </c>
      <c r="C4" s="17" t="inlineStr">
        <is>
          <t>São Paulo</t>
        </is>
      </c>
      <c r="D4" s="3" t="inlineStr">
        <is>
          <t>P001</t>
        </is>
      </c>
      <c r="E4" s="18">
        <f>IFERROR(VLOOKUP(D4,Produtos!A:B,2,FALSE),"")</f>
        <v/>
      </c>
      <c r="F4" s="6">
        <f>IFERROR(VLOOKUP(D4,Produtos!A:E,5,FALSE),0)</f>
        <v/>
      </c>
      <c r="G4" s="3" t="n">
        <v>1</v>
      </c>
      <c r="H4" s="6">
        <f>F4*G4</f>
        <v/>
      </c>
      <c r="I4" s="3" t="inlineStr">
        <is>
          <t>Pix</t>
        </is>
      </c>
    </row>
    <row r="5">
      <c r="A5" s="16" t="inlineStr">
        <is>
          <t>22/01/2026</t>
        </is>
      </c>
      <c r="B5" s="17" t="inlineStr">
        <is>
          <t>Maria Oliveira</t>
        </is>
      </c>
      <c r="C5" s="17" t="inlineStr">
        <is>
          <t>Rio de Janeiro</t>
        </is>
      </c>
      <c r="D5" s="3" t="inlineStr">
        <is>
          <t>P002</t>
        </is>
      </c>
      <c r="E5" s="19">
        <f>IFERROR(VLOOKUP(D5,Produtos!A:B,2,FALSE),"")</f>
        <v/>
      </c>
      <c r="F5" s="9">
        <f>IFERROR(VLOOKUP(D5,Produtos!A:E,5,FALSE),0)</f>
        <v/>
      </c>
      <c r="G5" s="3" t="n">
        <v>3</v>
      </c>
      <c r="H5" s="9">
        <f>F5*G5</f>
        <v/>
      </c>
      <c r="I5" s="3" t="inlineStr">
        <is>
          <t>Cartão Crédito</t>
        </is>
      </c>
    </row>
    <row r="6">
      <c r="A6" s="16" t="inlineStr">
        <is>
          <t>03/02/2026</t>
        </is>
      </c>
      <c r="B6" s="17" t="inlineStr">
        <is>
          <t>Pedro Santos</t>
        </is>
      </c>
      <c r="C6" s="17" t="inlineStr">
        <is>
          <t>Belo Horizonte</t>
        </is>
      </c>
      <c r="D6" s="3" t="inlineStr">
        <is>
          <t>P003</t>
        </is>
      </c>
      <c r="E6" s="18">
        <f>IFERROR(VLOOKUP(D6,Produtos!A:B,2,FALSE),"")</f>
        <v/>
      </c>
      <c r="F6" s="6">
        <f>IFERROR(VLOOKUP(D6,Produtos!A:E,5,FALSE),0)</f>
        <v/>
      </c>
      <c r="G6" s="3" t="n">
        <v>2</v>
      </c>
      <c r="H6" s="6">
        <f>F6*G6</f>
        <v/>
      </c>
      <c r="I6" s="3" t="inlineStr">
        <is>
          <t>Boleto</t>
        </is>
      </c>
    </row>
    <row r="7">
      <c r="A7" s="16" t="inlineStr">
        <is>
          <t>10/02/2026</t>
        </is>
      </c>
      <c r="B7" s="17" t="inlineStr">
        <is>
          <t>Ana Souza</t>
        </is>
      </c>
      <c r="C7" s="17" t="inlineStr">
        <is>
          <t>Curitiba</t>
        </is>
      </c>
      <c r="D7" s="3" t="inlineStr">
        <is>
          <t>P005</t>
        </is>
      </c>
      <c r="E7" s="19">
        <f>IFERROR(VLOOKUP(D7,Produtos!A:B,2,FALSE),"")</f>
        <v/>
      </c>
      <c r="F7" s="9">
        <f>IFERROR(VLOOKUP(D7,Produtos!A:E,5,FALSE),0)</f>
        <v/>
      </c>
      <c r="G7" s="3" t="n">
        <v>1</v>
      </c>
      <c r="H7" s="9">
        <f>F7*G7</f>
        <v/>
      </c>
      <c r="I7" s="3" t="inlineStr">
        <is>
          <t>Cartão Débito</t>
        </is>
      </c>
    </row>
    <row r="8">
      <c r="A8" s="16" t="inlineStr">
        <is>
          <t>18/02/2026</t>
        </is>
      </c>
      <c r="B8" s="17" t="inlineStr">
        <is>
          <t>Carlos Pereira</t>
        </is>
      </c>
      <c r="C8" s="17" t="inlineStr">
        <is>
          <t>Porto Alegre</t>
        </is>
      </c>
      <c r="D8" s="3" t="inlineStr">
        <is>
          <t>P006</t>
        </is>
      </c>
      <c r="E8" s="18">
        <f>IFERROR(VLOOKUP(D8,Produtos!A:B,2,FALSE),"")</f>
        <v/>
      </c>
      <c r="F8" s="6">
        <f>IFERROR(VLOOKUP(D8,Produtos!A:E,5,FALSE),0)</f>
        <v/>
      </c>
      <c r="G8" s="3" t="n">
        <v>4</v>
      </c>
      <c r="H8" s="6">
        <f>F8*G8</f>
        <v/>
      </c>
      <c r="I8" s="3" t="inlineStr">
        <is>
          <t>Pix</t>
        </is>
      </c>
    </row>
    <row r="9">
      <c r="A9" s="16" t="inlineStr">
        <is>
          <t>25/02/2026</t>
        </is>
      </c>
      <c r="B9" s="17" t="inlineStr">
        <is>
          <t>Juliana Costa</t>
        </is>
      </c>
      <c r="C9" s="17" t="inlineStr">
        <is>
          <t>Salvador</t>
        </is>
      </c>
      <c r="D9" s="3" t="inlineStr">
        <is>
          <t>P004</t>
        </is>
      </c>
      <c r="E9" s="19">
        <f>IFERROR(VLOOKUP(D9,Produtos!A:B,2,FALSE),"")</f>
        <v/>
      </c>
      <c r="F9" s="9">
        <f>IFERROR(VLOOKUP(D9,Produtos!A:E,5,FALSE),0)</f>
        <v/>
      </c>
      <c r="G9" s="3" t="n">
        <v>1</v>
      </c>
      <c r="H9" s="9">
        <f>F9*G9</f>
        <v/>
      </c>
      <c r="I9" s="3" t="inlineStr">
        <is>
          <t>Cartão Crédito</t>
        </is>
      </c>
    </row>
    <row r="10">
      <c r="A10" s="16" t="inlineStr">
        <is>
          <t>05/03/2026</t>
        </is>
      </c>
      <c r="B10" s="17" t="inlineStr">
        <is>
          <t>Rafael Almeida</t>
        </is>
      </c>
      <c r="C10" s="17" t="inlineStr">
        <is>
          <t>Recife</t>
        </is>
      </c>
      <c r="D10" s="3" t="inlineStr">
        <is>
          <t>P007</t>
        </is>
      </c>
      <c r="E10" s="18">
        <f>IFERROR(VLOOKUP(D10,Produtos!A:B,2,FALSE),"")</f>
        <v/>
      </c>
      <c r="F10" s="6">
        <f>IFERROR(VLOOKUP(D10,Produtos!A:E,5,FALSE),0)</f>
        <v/>
      </c>
      <c r="G10" s="3" t="n">
        <v>1</v>
      </c>
      <c r="H10" s="6">
        <f>F10*G10</f>
        <v/>
      </c>
      <c r="I10" s="3" t="inlineStr">
        <is>
          <t>Boleto</t>
        </is>
      </c>
    </row>
    <row r="11">
      <c r="A11" s="16" t="inlineStr">
        <is>
          <t>14/03/2026</t>
        </is>
      </c>
      <c r="B11" s="17" t="inlineStr">
        <is>
          <t>Camila Ferreira</t>
        </is>
      </c>
      <c r="C11" s="17" t="inlineStr">
        <is>
          <t>Fortaleza</t>
        </is>
      </c>
      <c r="D11" s="3" t="inlineStr">
        <is>
          <t>P008</t>
        </is>
      </c>
      <c r="E11" s="19">
        <f>IFERROR(VLOOKUP(D11,Produtos!A:B,2,FALSE),"")</f>
        <v/>
      </c>
      <c r="F11" s="9">
        <f>IFERROR(VLOOKUP(D11,Produtos!A:E,5,FALSE),0)</f>
        <v/>
      </c>
      <c r="G11" s="3" t="n">
        <v>5</v>
      </c>
      <c r="H11" s="9">
        <f>F11*G11</f>
        <v/>
      </c>
      <c r="I11" s="3" t="inlineStr">
        <is>
          <t>Pix</t>
        </is>
      </c>
    </row>
    <row r="12">
      <c r="A12" s="16" t="inlineStr">
        <is>
          <t>21/03/2026</t>
        </is>
      </c>
      <c r="B12" s="17" t="inlineStr">
        <is>
          <t>João Silva</t>
        </is>
      </c>
      <c r="C12" s="17" t="inlineStr">
        <is>
          <t>São Paulo</t>
        </is>
      </c>
      <c r="D12" s="3" t="inlineStr">
        <is>
          <t>P009</t>
        </is>
      </c>
      <c r="E12" s="18">
        <f>IFERROR(VLOOKUP(D12,Produtos!A:B,2,FALSE),"")</f>
        <v/>
      </c>
      <c r="F12" s="6">
        <f>IFERROR(VLOOKUP(D12,Produtos!A:E,5,FALSE),0)</f>
        <v/>
      </c>
      <c r="G12" s="3" t="n">
        <v>2</v>
      </c>
      <c r="H12" s="6">
        <f>F12*G12</f>
        <v/>
      </c>
      <c r="I12" s="3" t="inlineStr">
        <is>
          <t>Dinheiro</t>
        </is>
      </c>
    </row>
    <row r="13"/>
    <row r="14">
      <c r="A14" s="12" t="n"/>
      <c r="B14" s="12" t="n"/>
      <c r="C14" s="12" t="n"/>
      <c r="D14" s="12" t="n"/>
      <c r="E14" s="12" t="n"/>
      <c r="F14" s="12" t="n"/>
      <c r="G14" s="20" t="inlineStr">
        <is>
          <t>TOTAL</t>
        </is>
      </c>
      <c r="H14" s="21">
        <f>SUM(H4:H12)</f>
        <v/>
      </c>
      <c r="I14" s="12" t="n"/>
    </row>
  </sheetData>
  <mergeCells count="1">
    <mergeCell ref="A1:I1"/>
  </mergeCells>
  <dataValidations count="2">
    <dataValidation sqref="D4:D42" showErrorMessage="1" showInputMessage="1" allowBlank="1" type="list">
      <formula1>"P001,P002,P003,P004,P005,P006,P007,P008,P009"</formula1>
    </dataValidation>
    <dataValidation sqref="I4:I42" showErrorMessage="1" showInputMessage="1" allowBlank="1" type="list">
      <formula1>"Pix,Cartão Crédito,Cartão Débito,Boleto,Dinheiro"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DASHBOARD - COMPRA E VENDA DE PRODUTOS</t>
        </is>
      </c>
    </row>
    <row r="2"/>
    <row r="3">
      <c r="A3" s="20" t="inlineStr">
        <is>
          <t>Total de Produtos</t>
        </is>
      </c>
      <c r="B3" s="22">
        <f>COUNTA(Produtos!A4:A12)</f>
        <v/>
      </c>
    </row>
    <row r="4">
      <c r="A4" s="20" t="inlineStr">
        <is>
          <t>Estoque Total</t>
        </is>
      </c>
      <c r="B4" s="22">
        <f>SUM(Produtos!F4:F12)</f>
        <v/>
      </c>
    </row>
    <row r="5">
      <c r="A5" s="20" t="inlineStr">
        <is>
          <t>Custo Total (Estoque)</t>
        </is>
      </c>
      <c r="B5" s="23">
        <f>SUM(Produtos!G4:G12)</f>
        <v/>
      </c>
    </row>
    <row r="6">
      <c r="A6" s="20" t="inlineStr">
        <is>
          <t>Valor Total em Venda</t>
        </is>
      </c>
      <c r="B6" s="23">
        <f>SUM(Produtos!H4:H12)</f>
        <v/>
      </c>
    </row>
    <row r="7">
      <c r="A7" s="20" t="inlineStr">
        <is>
          <t>Lucro Total Projetado</t>
        </is>
      </c>
      <c r="B7" s="23">
        <f>SUM(Produtos!J4:J12)</f>
        <v/>
      </c>
    </row>
    <row r="8">
      <c r="A8" s="20" t="inlineStr">
        <is>
          <t>Total Vendido (Vendas)</t>
        </is>
      </c>
      <c r="B8" s="23">
        <f>SUM(Vendas!H4:H12)</f>
        <v/>
      </c>
    </row>
    <row r="9"/>
    <row r="10">
      <c r="A10" s="20" t="inlineStr">
        <is>
          <t>Ticket Médio de Venda</t>
        </is>
      </c>
      <c r="B10" s="23">
        <f>IFERROR(AVERAGE(Vendas!H4:H12),0)</f>
        <v/>
      </c>
    </row>
    <row r="11"/>
    <row r="12"/>
    <row r="13"/>
    <row r="14">
      <c r="A14" s="24" t="inlineStr">
        <is>
          <t>Produto</t>
        </is>
      </c>
      <c r="B14" s="24" t="inlineStr">
        <is>
          <t>Lucro Total</t>
        </is>
      </c>
      <c r="D14" s="24" t="inlineStr">
        <is>
          <t>Forma Pagamento</t>
        </is>
      </c>
      <c r="E14" s="24" t="inlineStr">
        <is>
          <t>Total Vendido</t>
        </is>
      </c>
    </row>
    <row r="15">
      <c r="A15" s="25">
        <f>Produtos!B4</f>
        <v/>
      </c>
      <c r="B15" s="26">
        <f>Produtos!J4</f>
        <v/>
      </c>
      <c r="D15" s="25" t="inlineStr">
        <is>
          <t>Pix</t>
        </is>
      </c>
      <c r="E15" s="26">
        <f>SUMIF(Vendas!I4:I12,D15,Vendas!H4:H12)</f>
        <v/>
      </c>
    </row>
    <row r="16">
      <c r="A16" s="25">
        <f>Produtos!B5</f>
        <v/>
      </c>
      <c r="B16" s="26">
        <f>Produtos!J5</f>
        <v/>
      </c>
      <c r="D16" s="25" t="inlineStr">
        <is>
          <t>Cartão Crédito</t>
        </is>
      </c>
      <c r="E16" s="26">
        <f>SUMIF(Vendas!I4:I12,D16,Vendas!H4:H12)</f>
        <v/>
      </c>
    </row>
    <row r="17">
      <c r="A17" s="25">
        <f>Produtos!B6</f>
        <v/>
      </c>
      <c r="B17" s="26">
        <f>Produtos!J6</f>
        <v/>
      </c>
      <c r="D17" s="25" t="inlineStr">
        <is>
          <t>Cartão Débito</t>
        </is>
      </c>
      <c r="E17" s="26">
        <f>SUMIF(Vendas!I4:I12,D17,Vendas!H4:H12)</f>
        <v/>
      </c>
    </row>
    <row r="18">
      <c r="A18" s="25">
        <f>Produtos!B7</f>
        <v/>
      </c>
      <c r="B18" s="26">
        <f>Produtos!J7</f>
        <v/>
      </c>
      <c r="D18" s="25" t="inlineStr">
        <is>
          <t>Boleto</t>
        </is>
      </c>
      <c r="E18" s="26">
        <f>SUMIF(Vendas!I4:I12,D18,Vendas!H4:H12)</f>
        <v/>
      </c>
    </row>
    <row r="19">
      <c r="A19" s="25">
        <f>Produtos!B8</f>
        <v/>
      </c>
      <c r="B19" s="26">
        <f>Produtos!J8</f>
        <v/>
      </c>
      <c r="D19" s="25" t="inlineStr">
        <is>
          <t>Dinheiro</t>
        </is>
      </c>
      <c r="E19" s="26">
        <f>SUMIF(Vendas!I4:I12,D19,Vendas!H4:H12)</f>
        <v/>
      </c>
    </row>
    <row r="20">
      <c r="A20" s="25">
        <f>Produtos!B9</f>
        <v/>
      </c>
      <c r="B20" s="26">
        <f>Produtos!J9</f>
        <v/>
      </c>
    </row>
    <row r="21">
      <c r="A21" s="25">
        <f>Produtos!B10</f>
        <v/>
      </c>
      <c r="B21" s="26">
        <f>Produtos!J10</f>
        <v/>
      </c>
    </row>
    <row r="22">
      <c r="A22" s="25">
        <f>Produtos!B11</f>
        <v/>
      </c>
      <c r="B22" s="26">
        <f>Produtos!J11</f>
        <v/>
      </c>
    </row>
    <row r="23">
      <c r="A23" s="25">
        <f>Produtos!B12</f>
        <v/>
      </c>
      <c r="B23" s="26">
        <f>Produtos!J12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80" customWidth="1" min="2" max="2"/>
  </cols>
  <sheetData>
    <row r="1">
      <c r="A1" s="1" t="inlineStr">
        <is>
          <t>INSTRUÇÕES DE USO DA PLANILHA</t>
        </is>
      </c>
    </row>
    <row r="2"/>
    <row r="3" ht="60" customHeight="1">
      <c r="A3" s="27" t="inlineStr">
        <is>
          <t>Sheet: Produtos</t>
        </is>
      </c>
      <c r="B3" s="28" t="inlineStr">
        <is>
          <t>Cadastro dos produtos com preço de compra, preço de venda e estoque. As colunas Custo Total, Valor Total Venda, Margem, Lucro Total e Status são calculadas automaticamente por fórmulas. Células amarelas (fundo claro) são editáveis.</t>
        </is>
      </c>
    </row>
    <row r="4"/>
    <row r="5" ht="60" customHeight="1">
      <c r="A5" s="27" t="inlineStr">
        <is>
          <t>Coluna Status</t>
        </is>
      </c>
      <c r="B5" s="28" t="inlineStr">
        <is>
          <t>Indica 'Estoque Baixo' quando a quantidade em estoque é menor que 15 unidades, e 'OK' caso contrário. A formatação condicional destaca em vermelho ou verde.</t>
        </is>
      </c>
    </row>
    <row r="6"/>
    <row r="7" ht="60" customHeight="1">
      <c r="A7" s="27" t="inlineStr">
        <is>
          <t>Sheet: Vendas</t>
        </is>
      </c>
      <c r="B7" s="28" t="inlineStr">
        <is>
          <t>Registro das vendas realizadas. Ao digitar o Código do Produto (coluna D), o nome e o preço unitário são preenchidos automaticamente via VLOOKUP a partir da sheet Produtos. Informe apenas a quantidade e a forma de pagamento.</t>
        </is>
      </c>
    </row>
    <row r="8"/>
    <row r="9" ht="60" customHeight="1">
      <c r="A9" s="27" t="inlineStr">
        <is>
          <t>Validação de Dados</t>
        </is>
      </c>
      <c r="B9" s="28" t="inlineStr">
        <is>
          <t>As colunas 'Código Produto' e 'Forma Pagamento' possuem listas suspensas para evitar erros de digitação e garantir consistência dos dados.</t>
        </is>
      </c>
    </row>
    <row r="10"/>
    <row r="11" ht="60" customHeight="1">
      <c r="A11" s="27" t="inlineStr">
        <is>
          <t>Sheet: Dashboard</t>
        </is>
      </c>
      <c r="B11" s="28" t="inlineStr">
        <is>
          <t>Apresenta os principais indicadores (KPIs): total de produtos, estoque total, custo total, valor total em venda, lucro projetado, total vendido e ticket médio, além dos gráficos de Lucro por Produto e Vendas por Forma de Pagamento.</t>
        </is>
      </c>
    </row>
    <row r="12"/>
    <row r="13" ht="60" customHeight="1">
      <c r="A13" s="27" t="inlineStr">
        <is>
          <t>Atualização</t>
        </is>
      </c>
      <c r="B13" s="28" t="inlineStr">
        <is>
          <t>Ao inserir novos produtos ou vendas, mantenha o mesmo padrão de fórmulas nas linhas seguintes para que os totais e gráficos sejam atualizados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2026-07-21T13:12:42Z</dcterms:created>
  <dcterms:modified xmlns:dcterms="http://purl.org/dc/terms/" xmlns:xsi="http://www.w3.org/2001/XMLSchema-instance" xsi:type="dcterms:W3CDTF">2026-07-21T13:12:42Z</dcterms:modified>
</cp:coreProperties>
</file>