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rticipantes" sheetId="1" state="visible" r:id="rId1"/>
    <sheet xmlns:r="http://schemas.openxmlformats.org/officeDocument/2006/relationships" name="Contribuições" sheetId="2" state="visible" r:id="rId2"/>
    <sheet xmlns:r="http://schemas.openxmlformats.org/officeDocument/2006/relationships" name="Painel" sheetId="3" state="visible" r:id="rId3"/>
    <sheet xmlns:r="http://schemas.openxmlformats.org/officeDocument/2006/relationships" name="Instruções" sheetId="4" state="visible" r:id="rId4"/>
  </sheets>
  <definedNames>
    <definedName name="_xlnm._FilterDatabase" localSheetId="0" hidden="1">'Participantes'!$A$1:$P$101</definedName>
    <definedName name="_xlnm.Print_Area" localSheetId="0">'Participantes'!$A$1:$P$11</definedName>
    <definedName name="_xlnm._FilterDatabase" localSheetId="1" hidden="1">'Contribuições'!$A$1:$M$101</definedName>
    <definedName name="_xlnm.Print_Area" localSheetId="1">'Contribuições'!$A$1:$M$13</definedName>
    <definedName name="_xlnm.Print_Area" localSheetId="2">'Painel'!$A$1:$L$36</definedName>
    <definedName name="_xlnm.Print_Area" localSheetId="3">'Instruções'!$A$1:$A$21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&quot;R$&quot; #.##0,00"/>
    <numFmt numFmtId="166" formatCode="0,0%"/>
    <numFmt numFmtId="167" formatCode="mm/yyyy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1F2937"/>
      <sz val="10"/>
    </font>
    <font>
      <name val="Calibri"/>
      <b val="1"/>
      <color rgb="00FFFFFF"/>
      <sz val="16"/>
    </font>
    <font>
      <name val="Calibri"/>
      <b val="1"/>
      <color rgb="001F2937"/>
      <sz val="10"/>
    </font>
  </fonts>
  <fills count="7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FFBEB"/>
      </patternFill>
    </fill>
    <fill>
      <patternFill patternType="solid">
        <fgColor rgb="00F0FDFA"/>
      </patternFill>
    </fill>
    <fill>
      <patternFill patternType="solid">
        <fgColor rgb="00FFFFFF"/>
      </patternFill>
    </fill>
    <fill>
      <patternFill patternType="solid">
        <fgColor rgb="0014B8A6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61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164" fontId="2" fillId="3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center" vertical="center"/>
    </xf>
    <xf numFmtId="1" fontId="2" fillId="3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center" vertical="center"/>
    </xf>
    <xf numFmtId="1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center" vertical="center"/>
    </xf>
    <xf numFmtId="1" fontId="2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0" fontId="2" fillId="5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/>
    </xf>
    <xf numFmtId="0" fontId="1" fillId="6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165" fontId="4" fillId="5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166" fontId="4" fillId="4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167" fontId="0" fillId="4" borderId="1" applyAlignment="1" pivotButton="0" quotePrefix="0" xfId="0">
      <alignment horizontal="center" vertical="center"/>
    </xf>
    <xf numFmtId="165" fontId="0" fillId="4" borderId="1" applyAlignment="1" pivotButton="0" quotePrefix="0" xfId="0">
      <alignment horizontal="center" vertical="center"/>
    </xf>
    <xf numFmtId="0" fontId="0" fillId="5" borderId="1" applyAlignment="1" pivotButton="0" quotePrefix="0" xfId="0">
      <alignment horizontal="center" vertical="center"/>
    </xf>
    <xf numFmtId="167" fontId="0" fillId="5" borderId="1" applyAlignment="1" pivotButton="0" quotePrefix="0" xfId="0">
      <alignment horizontal="center" vertical="center"/>
    </xf>
    <xf numFmtId="165" fontId="0" fillId="5" borderId="1" applyAlignment="1" pivotButton="0" quotePrefix="0" xfId="0">
      <alignment horizontal="center" vertical="center"/>
    </xf>
    <xf numFmtId="0" fontId="0" fillId="0" borderId="1" pivotButton="0" quotePrefix="0" xfId="0"/>
    <xf numFmtId="0" fontId="1" fillId="6" borderId="1" applyAlignment="1" pivotButton="0" quotePrefix="0" xfId="0">
      <alignment horizontal="left" vertical="center" wrapText="1"/>
    </xf>
    <xf numFmtId="0" fontId="2" fillId="4" borderId="1" applyAlignment="1" pivotButton="0" quotePrefix="0" xfId="0">
      <alignment horizontal="left" vertical="center" wrapText="1"/>
    </xf>
    <xf numFmtId="164" fontId="2" fillId="3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165" fontId="4" fillId="5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166" fontId="4" fillId="4" borderId="1" applyAlignment="1" pivotButton="0" quotePrefix="0" xfId="0">
      <alignment horizontal="center" vertical="center"/>
    </xf>
    <xf numFmtId="167" fontId="0" fillId="4" borderId="1" applyAlignment="1" pivotButton="0" quotePrefix="0" xfId="0">
      <alignment horizontal="center" vertical="center"/>
    </xf>
    <xf numFmtId="165" fontId="0" fillId="4" borderId="1" applyAlignment="1" pivotButton="0" quotePrefix="0" xfId="0">
      <alignment horizontal="center" vertical="center"/>
    </xf>
    <xf numFmtId="167" fontId="0" fillId="5" borderId="1" applyAlignment="1" pivotButton="0" quotePrefix="0" xfId="0">
      <alignment horizontal="center" vertical="center"/>
    </xf>
    <xf numFmtId="165" fontId="0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 wrapText="1" shrinkToFit="1"/>
    </xf>
    <xf numFmtId="0" fontId="3" fillId="2" borderId="1" applyAlignment="1" pivotButton="0" quotePrefix="0" xfId="0">
      <alignment horizontal="center" vertical="center" wrapText="1"/>
    </xf>
    <xf numFmtId="0" fontId="1" fillId="6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left" vertical="center" wrapText="1"/>
    </xf>
    <xf numFmtId="165" fontId="4" fillId="5" borderId="1" applyAlignment="1" pivotButton="0" quotePrefix="0" xfId="0">
      <alignment horizontal="center" vertical="center" wrapText="1"/>
    </xf>
    <xf numFmtId="165" fontId="4" fillId="4" borderId="1" applyAlignment="1" pivotButton="0" quotePrefix="0" xfId="0">
      <alignment horizontal="center" vertical="center" wrapText="1"/>
    </xf>
    <xf numFmtId="10" fontId="4" fillId="4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center" vertical="center" wrapText="1"/>
    </xf>
    <xf numFmtId="167" fontId="0" fillId="4" borderId="1" applyAlignment="1" pivotButton="0" quotePrefix="0" xfId="0">
      <alignment horizontal="center" vertical="center" wrapText="1"/>
    </xf>
    <xf numFmtId="165" fontId="0" fillId="4" borderId="1" applyAlignment="1" pivotButton="0" quotePrefix="0" xfId="0">
      <alignment horizontal="center" vertical="center" wrapText="1"/>
    </xf>
    <xf numFmtId="0" fontId="0" fillId="5" borderId="1" applyAlignment="1" pivotButton="0" quotePrefix="0" xfId="0">
      <alignment horizontal="center" vertical="center" wrapText="1"/>
    </xf>
    <xf numFmtId="167" fontId="0" fillId="5" borderId="1" applyAlignment="1" pivotButton="0" quotePrefix="0" xfId="0">
      <alignment horizontal="center" vertical="center" wrapText="1"/>
    </xf>
    <xf numFmtId="165" fontId="0" fillId="5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 shrinkToFit="1"/>
    </xf>
  </cellXfs>
  <cellStyles count="1">
    <cellStyle name="Normal" xfId="0" builtinId="0" hidden="0"/>
  </cellStyles>
  <dxfs count="4">
    <dxf>
      <font>
        <name val="Calibri"/>
        <b val="1"/>
        <color rgb="00FFFFFF"/>
        <sz val="10"/>
      </font>
      <fill>
        <patternFill patternType="solid">
          <fgColor rgb="0022C55E"/>
        </patternFill>
      </fill>
    </dxf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  <dxf>
      <font>
        <name val="Calibri"/>
        <b val="1"/>
        <color rgb="00FFFFFF"/>
        <sz val="10"/>
      </font>
      <fill>
        <patternFill patternType="solid">
          <fgColor rgb="0014B8A6"/>
        </patternFill>
      </fill>
    </dxf>
    <dxf>
      <font>
        <name val="Calibri"/>
        <b val="1"/>
        <color rgb="001F2937"/>
        <sz val="10"/>
      </font>
      <fill>
        <patternFill patternType="solid">
          <fgColor rgb="00FFFBE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Total Pago por Participante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'Participantes'!I1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solidFill>
                <a:srgbClr val="0F766E"/>
              </a:solidFill>
              <a:prstDash val="solid"/>
            </a:ln>
          </spPr>
          <cat>
            <numRef>
              <f>'Participantes'!$B$2:$B$101</f>
            </numRef>
          </cat>
          <val>
            <numRef>
              <f>'Participantes'!$I$2:$I$101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Participantes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Valor pago (R$)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Status dos Participantes</a:t>
            </a:r>
          </a:p>
        </rich>
      </tx>
    </title>
    <plotArea>
      <pieChart>
        <varyColors val="1"/>
        <ser>
          <idx val="0"/>
          <order val="0"/>
          <tx>
            <strRef>
              <f>'Painel'!F13</f>
            </strRef>
          </tx>
          <spPr>
            <a:ln xmlns:a="http://schemas.openxmlformats.org/drawingml/2006/main">
              <a:solidFill>
                <a:srgbClr val="FFFFFF"/>
              </a:solidFill>
              <a:prstDash val="solid"/>
            </a:ln>
          </spPr>
          <cat>
            <numRef>
              <f>'Painel'!$E$14:$E$16</f>
            </numRef>
          </cat>
          <val>
            <numRef>
              <f>'Painel'!$F$14:$F$16</f>
            </numRef>
          </val>
        </ser>
        <dLbls>
          <showPercent val="1"/>
        </dLbls>
        <firstSliceAng val="0"/>
      </pieChart>
    </plotArea>
    <legend>
      <legendPos val="b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Arrecadação por Competência</a:t>
            </a:r>
          </a:p>
        </rich>
      </tx>
    </title>
    <plotArea>
      <lineChart>
        <grouping val="standard"/>
        <ser>
          <idx val="0"/>
          <order val="0"/>
          <tx>
            <strRef>
              <f>'Painel'!I13</f>
            </strRef>
          </tx>
          <spPr>
            <a:ln xmlns:a="http://schemas.openxmlformats.org/drawingml/2006/main" w="28575">
              <a:solidFill>
                <a:srgbClr val="22C55E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'Painel'!$H$14:$H$25</f>
            </numRef>
          </cat>
          <val>
            <numRef>
              <f>'Painel'!$I$14:$I$25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Competência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Valor confirmado (R$)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12</row>
      <rowOff>0</rowOff>
    </from>
    <ext cx="61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3</col>
      <colOff>0</colOff>
      <row>1</row>
      <rowOff>0</rowOff>
    </from>
    <ext cx="396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3</col>
      <colOff>0</colOff>
      <row>17</row>
      <rowOff>0</rowOff>
    </from>
    <ext cx="504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0F766E"/>
    <outlinePr summaryBelow="1" summaryRight="1"/>
    <pageSetUpPr fitToPage="1"/>
  </sheetPr>
  <dimension ref="A1:P101"/>
  <sheetViews>
    <sheetView showGridLines="0" zoomScale="55" zoomScaleNormal="5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4" customWidth="1" min="2" max="2"/>
    <col width="21" customWidth="1" min="3" max="3"/>
    <col width="18" customWidth="1" min="4" max="4"/>
    <col width="15" customWidth="1" min="5" max="5"/>
    <col width="14" customWidth="1" min="6" max="6"/>
    <col width="19" customWidth="1" min="7" max="7"/>
    <col width="25" customWidth="1" min="8" max="8"/>
    <col width="15" customWidth="1" min="9" max="9"/>
    <col width="14" customWidth="1" min="10" max="10"/>
    <col width="17.04" customWidth="1" min="11" max="11"/>
    <col width="16" customWidth="1" min="12" max="12"/>
    <col width="14" customWidth="1" min="13" max="13"/>
    <col width="16" customWidth="1" min="14" max="14"/>
    <col width="28" customWidth="1" min="15" max="15"/>
    <col hidden="1" width="15" customWidth="1" min="16" max="16"/>
  </cols>
  <sheetData>
    <row r="1" ht="32" customHeight="1">
      <c r="A1" s="45" t="inlineStr">
        <is>
          <t>ID Participante</t>
        </is>
      </c>
      <c r="B1" s="45" t="inlineStr">
        <is>
          <t>Nome Completo</t>
        </is>
      </c>
      <c r="C1" s="45" t="inlineStr">
        <is>
          <t>Cidade</t>
        </is>
      </c>
      <c r="D1" s="45" t="inlineStr">
        <is>
          <t>Telefone</t>
        </is>
      </c>
      <c r="E1" s="45" t="inlineStr">
        <is>
          <t>Data de Entrada</t>
        </is>
      </c>
      <c r="F1" s="45" t="inlineStr">
        <is>
          <t>Cota Mensal</t>
        </is>
      </c>
      <c r="G1" s="45" t="inlineStr">
        <is>
          <t>Ordem de Recebimento</t>
        </is>
      </c>
      <c r="H1" s="45" t="inlineStr">
        <is>
          <t>Mês Previsto de Recebimento</t>
        </is>
      </c>
      <c r="I1" s="45" t="inlineStr">
        <is>
          <t>Total Pago</t>
        </is>
      </c>
      <c r="J1" s="45" t="inlineStr">
        <is>
          <t>Parcelas Pagas</t>
        </is>
      </c>
      <c r="K1" s="45" t="inlineStr">
        <is>
          <t>Parcelas em Atraso</t>
        </is>
      </c>
      <c r="L1" s="45" t="inlineStr">
        <is>
          <t>Valor em Atraso</t>
        </is>
      </c>
      <c r="M1" s="45" t="inlineStr">
        <is>
          <t>Status</t>
        </is>
      </c>
      <c r="N1" s="45" t="inlineStr">
        <is>
          <t>Valor Recebido</t>
        </is>
      </c>
      <c r="O1" s="45" t="inlineStr">
        <is>
          <t>Observações</t>
        </is>
      </c>
      <c r="P1" s="45" t="inlineStr">
        <is>
          <t>Ordem Elegível</t>
        </is>
      </c>
    </row>
    <row r="2">
      <c r="A2" s="2" t="inlineStr">
        <is>
          <t>P001</t>
        </is>
      </c>
      <c r="B2" s="3" t="inlineStr">
        <is>
          <t>João Silva</t>
        </is>
      </c>
      <c r="C2" s="3" t="inlineStr">
        <is>
          <t>São Paulo/SP</t>
        </is>
      </c>
      <c r="D2" s="3" t="inlineStr">
        <is>
          <t>(11) 98888-0101</t>
        </is>
      </c>
      <c r="E2" s="32" t="n">
        <v>46240</v>
      </c>
      <c r="F2" s="33" t="n">
        <v>500</v>
      </c>
      <c r="G2" s="6" t="n">
        <v>1</v>
      </c>
      <c r="H2" s="32" t="n">
        <v>46272</v>
      </c>
      <c r="I2" s="34">
        <f>IF($A2="","",SUMIFS('Contribuições'!$H$2:$H$101,'Contribuições'!$C$2:$C$101,$A2,'Contribuições'!$E$2:$E$101,"Contribuição",'Contribuições'!$I$2:$I$101,"Pago"))</f>
        <v/>
      </c>
      <c r="J2" s="8">
        <f>IF($A2="","",COUNTIFS('Contribuições'!$C$2:$C$101,$A2,'Contribuições'!$E$2:$E$101,"Contribuição",'Contribuições'!$I$2:$I$101,"Pago"))</f>
        <v/>
      </c>
      <c r="K2" s="8">
        <f>IF($A2="","",IF(TODAY()&lt;$E2,0,MAX(0,DATEDIF($E2,TODAY(),"m")+1-$J2)))</f>
        <v/>
      </c>
      <c r="L2" s="34">
        <f>IF($A2="","",$K2*$F2)</f>
        <v/>
      </c>
      <c r="M2" s="9">
        <f>IF($A2="","",IF($N2&gt;0,"Recebido",IF($L2&gt;0,"Em atraso","Em dia")))</f>
        <v/>
      </c>
      <c r="N2" s="34">
        <f>IF($A2="","",SUMIFS('Contribuições'!$H$2:$H$101,'Contribuições'!$C$2:$C$101,$A2,'Contribuições'!$E$2:$E$101,"Repasse",'Contribuições'!$I$2:$I$101,"Pago"))</f>
        <v/>
      </c>
      <c r="O2" s="3" t="inlineStr">
        <is>
          <t>Recebeu por sorteio</t>
        </is>
      </c>
      <c r="P2" s="8">
        <f>IF($A2="","",IF($N2&gt;0,9999,$G2))</f>
        <v/>
      </c>
    </row>
    <row r="3">
      <c r="A3" s="2" t="inlineStr">
        <is>
          <t>P002</t>
        </is>
      </c>
      <c r="B3" s="3" t="inlineStr">
        <is>
          <t>Maria Oliveira</t>
        </is>
      </c>
      <c r="C3" s="3" t="inlineStr">
        <is>
          <t>Rio de Janeiro/RJ</t>
        </is>
      </c>
      <c r="D3" s="3" t="inlineStr">
        <is>
          <t>(21) 98888-0202</t>
        </is>
      </c>
      <c r="E3" s="32" t="n">
        <v>46240</v>
      </c>
      <c r="F3" s="33" t="n">
        <v>500</v>
      </c>
      <c r="G3" s="6" t="n">
        <v>2</v>
      </c>
      <c r="H3" s="32" t="n">
        <v>46286</v>
      </c>
      <c r="I3" s="35">
        <f>IF($A3="","",SUMIFS('Contribuições'!$H$2:$H$101,'Contribuições'!$C$2:$C$101,$A3,'Contribuições'!$E$2:$E$101,"Contribuição",'Contribuições'!$I$2:$I$101,"Pago"))</f>
        <v/>
      </c>
      <c r="J3" s="11">
        <f>IF($A3="","",COUNTIFS('Contribuições'!$C$2:$C$101,$A3,'Contribuições'!$E$2:$E$101,"Contribuição",'Contribuições'!$I$2:$I$101,"Pago"))</f>
        <v/>
      </c>
      <c r="K3" s="11">
        <f>IF($A3="","",IF(TODAY()&lt;$E3,0,MAX(0,DATEDIF($E3,TODAY(),"m")+1-$J3)))</f>
        <v/>
      </c>
      <c r="L3" s="35">
        <f>IF($A3="","",$K3*$F3)</f>
        <v/>
      </c>
      <c r="M3" s="12">
        <f>IF($A3="","",IF($N3&gt;0,"Recebido",IF($L3&gt;0,"Em atraso","Em dia")))</f>
        <v/>
      </c>
      <c r="N3" s="35">
        <f>IF($A3="","",SUMIFS('Contribuições'!$H$2:$H$101,'Contribuições'!$C$2:$C$101,$A3,'Contribuições'!$E$2:$E$101,"Repasse",'Contribuições'!$I$2:$I$101,"Pago"))</f>
        <v/>
      </c>
      <c r="O3" s="3" t="inlineStr">
        <is>
          <t>Aguardando próxima rodada</t>
        </is>
      </c>
      <c r="P3" s="11">
        <f>IF($A3="","",IF($N3&gt;0,9999,$G3))</f>
        <v/>
      </c>
    </row>
    <row r="4">
      <c r="A4" s="2" t="inlineStr">
        <is>
          <t>P003</t>
        </is>
      </c>
      <c r="B4" s="3" t="inlineStr">
        <is>
          <t>Pedro Santos</t>
        </is>
      </c>
      <c r="C4" s="3" t="inlineStr">
        <is>
          <t>Belo Horizonte/MG</t>
        </is>
      </c>
      <c r="D4" s="3" t="inlineStr">
        <is>
          <t>(31) 98888-0303</t>
        </is>
      </c>
      <c r="E4" s="32" t="n">
        <v>46240</v>
      </c>
      <c r="F4" s="33" t="n">
        <v>500</v>
      </c>
      <c r="G4" s="6" t="n">
        <v>3</v>
      </c>
      <c r="H4" s="32" t="n">
        <v>46300</v>
      </c>
      <c r="I4" s="34">
        <f>IF($A4="","",SUMIFS('Contribuições'!$H$2:$H$101,'Contribuições'!$C$2:$C$101,$A4,'Contribuições'!$E$2:$E$101,"Contribuição",'Contribuições'!$I$2:$I$101,"Pago"))</f>
        <v/>
      </c>
      <c r="J4" s="8">
        <f>IF($A4="","",COUNTIFS('Contribuições'!$C$2:$C$101,$A4,'Contribuições'!$E$2:$E$101,"Contribuição",'Contribuições'!$I$2:$I$101,"Pago"))</f>
        <v/>
      </c>
      <c r="K4" s="8">
        <f>IF($A4="","",IF(TODAY()&lt;$E4,0,MAX(0,DATEDIF($E4,TODAY(),"m")+1-$J4)))</f>
        <v/>
      </c>
      <c r="L4" s="34">
        <f>IF($A4="","",$K4*$F4)</f>
        <v/>
      </c>
      <c r="M4" s="9">
        <f>IF($A4="","",IF($N4&gt;0,"Recebido",IF($L4&gt;0,"Em atraso","Em dia")))</f>
        <v/>
      </c>
      <c r="N4" s="34">
        <f>IF($A4="","",SUMIFS('Contribuições'!$H$2:$H$101,'Contribuições'!$C$2:$C$101,$A4,'Contribuições'!$E$2:$E$101,"Repasse",'Contribuições'!$I$2:$I$101,"Pago"))</f>
        <v/>
      </c>
      <c r="O4" s="3" t="inlineStr">
        <is>
          <t>Cadastro confirmado</t>
        </is>
      </c>
      <c r="P4" s="8">
        <f>IF($A4="","",IF($N4&gt;0,9999,$G4))</f>
        <v/>
      </c>
    </row>
    <row r="5">
      <c r="A5" s="2" t="inlineStr">
        <is>
          <t>P004</t>
        </is>
      </c>
      <c r="B5" s="3" t="inlineStr">
        <is>
          <t>Ana Souza</t>
        </is>
      </c>
      <c r="C5" s="3" t="inlineStr">
        <is>
          <t>Curitiba/PR</t>
        </is>
      </c>
      <c r="D5" s="3" t="inlineStr">
        <is>
          <t>(41) 98888-0404</t>
        </is>
      </c>
      <c r="E5" s="32" t="n">
        <v>46240</v>
      </c>
      <c r="F5" s="33" t="n">
        <v>500</v>
      </c>
      <c r="G5" s="6" t="n">
        <v>4</v>
      </c>
      <c r="H5" s="32" t="n">
        <v>46314</v>
      </c>
      <c r="I5" s="35">
        <f>IF($A5="","",SUMIFS('Contribuições'!$H$2:$H$101,'Contribuições'!$C$2:$C$101,$A5,'Contribuições'!$E$2:$E$101,"Contribuição",'Contribuições'!$I$2:$I$101,"Pago"))</f>
        <v/>
      </c>
      <c r="J5" s="11">
        <f>IF($A5="","",COUNTIFS('Contribuições'!$C$2:$C$101,$A5,'Contribuições'!$E$2:$E$101,"Contribuição",'Contribuições'!$I$2:$I$101,"Pago"))</f>
        <v/>
      </c>
      <c r="K5" s="11">
        <f>IF($A5="","",IF(TODAY()&lt;$E5,0,MAX(0,DATEDIF($E5,TODAY(),"m")+1-$J5)))</f>
        <v/>
      </c>
      <c r="L5" s="35">
        <f>IF($A5="","",$K5*$F5)</f>
        <v/>
      </c>
      <c r="M5" s="12">
        <f>IF($A5="","",IF($N5&gt;0,"Recebido",IF($L5&gt;0,"Em atraso","Em dia")))</f>
        <v/>
      </c>
      <c r="N5" s="35">
        <f>IF($A5="","",SUMIFS('Contribuições'!$H$2:$H$101,'Contribuições'!$C$2:$C$101,$A5,'Contribuições'!$E$2:$E$101,"Repasse",'Contribuições'!$I$2:$I$101,"Pago"))</f>
        <v/>
      </c>
      <c r="O5" s="3" t="inlineStr">
        <is>
          <t>Cadastro confirmado</t>
        </is>
      </c>
      <c r="P5" s="11">
        <f>IF($A5="","",IF($N5&gt;0,9999,$G5))</f>
        <v/>
      </c>
    </row>
    <row r="6">
      <c r="A6" s="2" t="inlineStr">
        <is>
          <t>P005</t>
        </is>
      </c>
      <c r="B6" s="3" t="inlineStr">
        <is>
          <t>Carlos Pereira</t>
        </is>
      </c>
      <c r="C6" s="3" t="inlineStr">
        <is>
          <t>Porto Alegre/RS</t>
        </is>
      </c>
      <c r="D6" s="3" t="inlineStr">
        <is>
          <t>(51) 98888-0505</t>
        </is>
      </c>
      <c r="E6" s="32" t="n">
        <v>46240</v>
      </c>
      <c r="F6" s="33" t="n">
        <v>500</v>
      </c>
      <c r="G6" s="6" t="n">
        <v>5</v>
      </c>
      <c r="H6" s="32" t="n">
        <v>46328</v>
      </c>
      <c r="I6" s="34">
        <f>IF($A6="","",SUMIFS('Contribuições'!$H$2:$H$101,'Contribuições'!$C$2:$C$101,$A6,'Contribuições'!$E$2:$E$101,"Contribuição",'Contribuições'!$I$2:$I$101,"Pago"))</f>
        <v/>
      </c>
      <c r="J6" s="8">
        <f>IF($A6="","",COUNTIFS('Contribuições'!$C$2:$C$101,$A6,'Contribuições'!$E$2:$E$101,"Contribuição",'Contribuições'!$I$2:$I$101,"Pago"))</f>
        <v/>
      </c>
      <c r="K6" s="8">
        <f>IF($A6="","",IF(TODAY()&lt;$E6,0,MAX(0,DATEDIF($E6,TODAY(),"m")+1-$J6)))</f>
        <v/>
      </c>
      <c r="L6" s="34">
        <f>IF($A6="","",$K6*$F6)</f>
        <v/>
      </c>
      <c r="M6" s="9">
        <f>IF($A6="","",IF($N6&gt;0,"Recebido",IF($L6&gt;0,"Em atraso","Em dia")))</f>
        <v/>
      </c>
      <c r="N6" s="34">
        <f>IF($A6="","",SUMIFS('Contribuições'!$H$2:$H$101,'Contribuições'!$C$2:$C$101,$A6,'Contribuições'!$E$2:$E$101,"Repasse",'Contribuições'!$I$2:$I$101,"Pago"))</f>
        <v/>
      </c>
      <c r="O6" s="3" t="inlineStr">
        <is>
          <t>Cadastro confirmado</t>
        </is>
      </c>
      <c r="P6" s="8">
        <f>IF($A6="","",IF($N6&gt;0,9999,$G6))</f>
        <v/>
      </c>
    </row>
    <row r="7">
      <c r="A7" s="2" t="inlineStr">
        <is>
          <t>P006</t>
        </is>
      </c>
      <c r="B7" s="3" t="inlineStr">
        <is>
          <t>Juliana Costa</t>
        </is>
      </c>
      <c r="C7" s="3" t="inlineStr">
        <is>
          <t>Salvador/BA</t>
        </is>
      </c>
      <c r="D7" s="3" t="inlineStr">
        <is>
          <t>(71) 98888-0606</t>
        </is>
      </c>
      <c r="E7" s="32" t="n">
        <v>46240</v>
      </c>
      <c r="F7" s="33" t="n">
        <v>500</v>
      </c>
      <c r="G7" s="6" t="n">
        <v>6</v>
      </c>
      <c r="H7" s="32" t="n">
        <v>46342</v>
      </c>
      <c r="I7" s="35">
        <f>IF($A7="","",SUMIFS('Contribuições'!$H$2:$H$101,'Contribuições'!$C$2:$C$101,$A7,'Contribuições'!$E$2:$E$101,"Contribuição",'Contribuições'!$I$2:$I$101,"Pago"))</f>
        <v/>
      </c>
      <c r="J7" s="11">
        <f>IF($A7="","",COUNTIFS('Contribuições'!$C$2:$C$101,$A7,'Contribuições'!$E$2:$E$101,"Contribuição",'Contribuições'!$I$2:$I$101,"Pago"))</f>
        <v/>
      </c>
      <c r="K7" s="11">
        <f>IF($A7="","",IF(TODAY()&lt;$E7,0,MAX(0,DATEDIF($E7,TODAY(),"m")+1-$J7)))</f>
        <v/>
      </c>
      <c r="L7" s="35">
        <f>IF($A7="","",$K7*$F7)</f>
        <v/>
      </c>
      <c r="M7" s="12">
        <f>IF($A7="","",IF($N7&gt;0,"Recebido",IF($L7&gt;0,"Em atraso","Em dia")))</f>
        <v/>
      </c>
      <c r="N7" s="35">
        <f>IF($A7="","",SUMIFS('Contribuições'!$H$2:$H$101,'Contribuições'!$C$2:$C$101,$A7,'Contribuições'!$E$2:$E$101,"Repasse",'Contribuições'!$I$2:$I$101,"Pago"))</f>
        <v/>
      </c>
      <c r="O7" s="3" t="inlineStr">
        <is>
          <t>Cadastro confirmado</t>
        </is>
      </c>
      <c r="P7" s="11">
        <f>IF($A7="","",IF($N7&gt;0,9999,$G7))</f>
        <v/>
      </c>
    </row>
    <row r="8">
      <c r="A8" s="2" t="inlineStr">
        <is>
          <t>P007</t>
        </is>
      </c>
      <c r="B8" s="3" t="inlineStr">
        <is>
          <t>Rafael Almeida</t>
        </is>
      </c>
      <c r="C8" s="3" t="inlineStr">
        <is>
          <t>Recife/PE</t>
        </is>
      </c>
      <c r="D8" s="3" t="inlineStr">
        <is>
          <t>(81) 98888-0707</t>
        </is>
      </c>
      <c r="E8" s="32" t="n">
        <v>46240</v>
      </c>
      <c r="F8" s="33" t="n">
        <v>500</v>
      </c>
      <c r="G8" s="6" t="n">
        <v>7</v>
      </c>
      <c r="H8" s="32" t="n">
        <v>46356</v>
      </c>
      <c r="I8" s="34">
        <f>IF($A8="","",SUMIFS('Contribuições'!$H$2:$H$101,'Contribuições'!$C$2:$C$101,$A8,'Contribuições'!$E$2:$E$101,"Contribuição",'Contribuições'!$I$2:$I$101,"Pago"))</f>
        <v/>
      </c>
      <c r="J8" s="8">
        <f>IF($A8="","",COUNTIFS('Contribuições'!$C$2:$C$101,$A8,'Contribuições'!$E$2:$E$101,"Contribuição",'Contribuições'!$I$2:$I$101,"Pago"))</f>
        <v/>
      </c>
      <c r="K8" s="8">
        <f>IF($A8="","",IF(TODAY()&lt;$E8,0,MAX(0,DATEDIF($E8,TODAY(),"m")+1-$J8)))</f>
        <v/>
      </c>
      <c r="L8" s="34">
        <f>IF($A8="","",$K8*$F8)</f>
        <v/>
      </c>
      <c r="M8" s="9">
        <f>IF($A8="","",IF($N8&gt;0,"Recebido",IF($L8&gt;0,"Em atraso","Em dia")))</f>
        <v/>
      </c>
      <c r="N8" s="34">
        <f>IF($A8="","",SUMIFS('Contribuições'!$H$2:$H$101,'Contribuições'!$C$2:$C$101,$A8,'Contribuições'!$E$2:$E$101,"Repasse",'Contribuições'!$I$2:$I$101,"Pago"))</f>
        <v/>
      </c>
      <c r="O8" s="3" t="inlineStr">
        <is>
          <t>PIX recebido com atraso</t>
        </is>
      </c>
      <c r="P8" s="8">
        <f>IF($A8="","",IF($N8&gt;0,9999,$G8))</f>
        <v/>
      </c>
    </row>
    <row r="9">
      <c r="A9" s="2" t="inlineStr">
        <is>
          <t>P008</t>
        </is>
      </c>
      <c r="B9" s="3" t="inlineStr">
        <is>
          <t>Camila Ferreira</t>
        </is>
      </c>
      <c r="C9" s="3" t="inlineStr">
        <is>
          <t>Brasília/DF</t>
        </is>
      </c>
      <c r="D9" s="3" t="inlineStr">
        <is>
          <t>(61) 98888-0808</t>
        </is>
      </c>
      <c r="E9" s="32" t="n">
        <v>46240</v>
      </c>
      <c r="F9" s="33" t="n">
        <v>500</v>
      </c>
      <c r="G9" s="6" t="n">
        <v>8</v>
      </c>
      <c r="H9" s="32" t="n">
        <v>46370</v>
      </c>
      <c r="I9" s="35">
        <f>IF($A9="","",SUMIFS('Contribuições'!$H$2:$H$101,'Contribuições'!$C$2:$C$101,$A9,'Contribuições'!$E$2:$E$101,"Contribuição",'Contribuições'!$I$2:$I$101,"Pago"))</f>
        <v/>
      </c>
      <c r="J9" s="11">
        <f>IF($A9="","",COUNTIFS('Contribuições'!$C$2:$C$101,$A9,'Contribuições'!$E$2:$E$101,"Contribuição",'Contribuições'!$I$2:$I$101,"Pago"))</f>
        <v/>
      </c>
      <c r="K9" s="11">
        <f>IF($A9="","",IF(TODAY()&lt;$E9,0,MAX(0,DATEDIF($E9,TODAY(),"m")+1-$J9)))</f>
        <v/>
      </c>
      <c r="L9" s="35">
        <f>IF($A9="","",$K9*$F9)</f>
        <v/>
      </c>
      <c r="M9" s="12">
        <f>IF($A9="","",IF($N9&gt;0,"Recebido",IF($L9&gt;0,"Em atraso","Em dia")))</f>
        <v/>
      </c>
      <c r="N9" s="35">
        <f>IF($A9="","",SUMIFS('Contribuições'!$H$2:$H$101,'Contribuições'!$C$2:$C$101,$A9,'Contribuições'!$E$2:$E$101,"Repasse",'Contribuições'!$I$2:$I$101,"Pago"))</f>
        <v/>
      </c>
      <c r="O9" s="3" t="inlineStr">
        <is>
          <t>Acompanhar pendência</t>
        </is>
      </c>
      <c r="P9" s="11">
        <f>IF($A9="","",IF($N9&gt;0,9999,$G9))</f>
        <v/>
      </c>
    </row>
    <row r="10">
      <c r="A10" s="2" t="n"/>
      <c r="B10" s="3" t="n"/>
      <c r="C10" s="3" t="n"/>
      <c r="D10" s="3" t="n"/>
      <c r="E10" s="32" t="n"/>
      <c r="F10" s="33" t="n"/>
      <c r="G10" s="6" t="n"/>
      <c r="H10" s="32" t="n"/>
      <c r="I10" s="34">
        <f>IF($A10="","",SUMIFS('Contribuições'!$H$2:$H$101,'Contribuições'!$C$2:$C$101,$A10,'Contribuições'!$E$2:$E$101,"Contribuição",'Contribuições'!$I$2:$I$101,"Pago"))</f>
        <v/>
      </c>
      <c r="J10" s="8">
        <f>IF($A10="","",COUNTIFS('Contribuições'!$C$2:$C$101,$A10,'Contribuições'!$E$2:$E$101,"Contribuição",'Contribuições'!$I$2:$I$101,"Pago"))</f>
        <v/>
      </c>
      <c r="K10" s="8">
        <f>IF($A10="","",IF(TODAY()&lt;$E10,0,MAX(0,DATEDIF($E10,TODAY(),"m")+1-$J10)))</f>
        <v/>
      </c>
      <c r="L10" s="34">
        <f>IF($A10="","",$K10*$F10)</f>
        <v/>
      </c>
      <c r="M10" s="9">
        <f>IF($A10="","",IF($N10&gt;0,"Recebido",IF($L10&gt;0,"Em atraso","Em dia")))</f>
        <v/>
      </c>
      <c r="N10" s="34">
        <f>IF($A10="","",SUMIFS('Contribuições'!$H$2:$H$101,'Contribuições'!$C$2:$C$101,$A10,'Contribuições'!$E$2:$E$101,"Repasse",'Contribuições'!$I$2:$I$101,"Pago"))</f>
        <v/>
      </c>
      <c r="O10" s="3" t="n"/>
      <c r="P10" s="8">
        <f>IF($A10="","",IF($N10&gt;0,9999,$G10))</f>
        <v/>
      </c>
    </row>
    <row r="11">
      <c r="A11" s="2" t="n"/>
      <c r="B11" s="3" t="n"/>
      <c r="C11" s="3" t="n"/>
      <c r="D11" s="3" t="n"/>
      <c r="E11" s="32" t="n"/>
      <c r="F11" s="33" t="n"/>
      <c r="G11" s="6" t="n"/>
      <c r="H11" s="32" t="n"/>
      <c r="I11" s="35">
        <f>IF($A11="","",SUMIFS('Contribuições'!$H$2:$H$101,'Contribuições'!$C$2:$C$101,$A11,'Contribuições'!$E$2:$E$101,"Contribuição",'Contribuições'!$I$2:$I$101,"Pago"))</f>
        <v/>
      </c>
      <c r="J11" s="11">
        <f>IF($A11="","",COUNTIFS('Contribuições'!$C$2:$C$101,$A11,'Contribuições'!$E$2:$E$101,"Contribuição",'Contribuições'!$I$2:$I$101,"Pago"))</f>
        <v/>
      </c>
      <c r="K11" s="11">
        <f>IF($A11="","",IF(TODAY()&lt;$E11,0,MAX(0,DATEDIF($E11,TODAY(),"m")+1-$J11)))</f>
        <v/>
      </c>
      <c r="L11" s="35">
        <f>IF($A11="","",$K11*$F11)</f>
        <v/>
      </c>
      <c r="M11" s="12">
        <f>IF($A11="","",IF($N11&gt;0,"Recebido",IF($L11&gt;0,"Em atraso","Em dia")))</f>
        <v/>
      </c>
      <c r="N11" s="35">
        <f>IF($A11="","",SUMIFS('Contribuições'!$H$2:$H$101,'Contribuições'!$C$2:$C$101,$A11,'Contribuições'!$E$2:$E$101,"Repasse",'Contribuições'!$I$2:$I$101,"Pago"))</f>
        <v/>
      </c>
      <c r="O11" s="3" t="n"/>
      <c r="P11" s="11">
        <f>IF($A11="","",IF($N11&gt;0,9999,$G11))</f>
        <v/>
      </c>
    </row>
    <row r="12">
      <c r="A12" s="2" t="n"/>
      <c r="B12" s="3" t="n"/>
      <c r="C12" s="3" t="n"/>
      <c r="D12" s="3" t="n"/>
      <c r="E12" s="32" t="n"/>
      <c r="F12" s="33" t="n"/>
      <c r="G12" s="6" t="n"/>
      <c r="H12" s="32" t="n"/>
      <c r="I12" s="34">
        <f>IF($A12="","",SUMIFS('Contribuições'!$H$2:$H$101,'Contribuições'!$C$2:$C$101,$A12,'Contribuições'!$E$2:$E$101,"Contribuição",'Contribuições'!$I$2:$I$101,"Pago"))</f>
        <v/>
      </c>
      <c r="J12" s="8">
        <f>IF($A12="","",COUNTIFS('Contribuições'!$C$2:$C$101,$A12,'Contribuições'!$E$2:$E$101,"Contribuição",'Contribuições'!$I$2:$I$101,"Pago"))</f>
        <v/>
      </c>
      <c r="K12" s="8">
        <f>IF($A12="","",IF(TODAY()&lt;$E12,0,MAX(0,DATEDIF($E12,TODAY(),"m")+1-$J12)))</f>
        <v/>
      </c>
      <c r="L12" s="34">
        <f>IF($A12="","",$K12*$F12)</f>
        <v/>
      </c>
      <c r="M12" s="9">
        <f>IF($A12="","",IF($N12&gt;0,"Recebido",IF($L12&gt;0,"Em atraso","Em dia")))</f>
        <v/>
      </c>
      <c r="N12" s="34">
        <f>IF($A12="","",SUMIFS('Contribuições'!$H$2:$H$101,'Contribuições'!$C$2:$C$101,$A12,'Contribuições'!$E$2:$E$101,"Repasse",'Contribuições'!$I$2:$I$101,"Pago"))</f>
        <v/>
      </c>
      <c r="O12" s="3" t="n"/>
      <c r="P12" s="8">
        <f>IF($A12="","",IF($N12&gt;0,9999,$G12))</f>
        <v/>
      </c>
    </row>
    <row r="13">
      <c r="A13" s="2" t="n"/>
      <c r="B13" s="3" t="n"/>
      <c r="C13" s="3" t="n"/>
      <c r="D13" s="3" t="n"/>
      <c r="E13" s="32" t="n"/>
      <c r="F13" s="33" t="n"/>
      <c r="G13" s="6" t="n"/>
      <c r="H13" s="32" t="n"/>
      <c r="I13" s="35">
        <f>IF($A13="","",SUMIFS('Contribuições'!$H$2:$H$101,'Contribuições'!$C$2:$C$101,$A13,'Contribuições'!$E$2:$E$101,"Contribuição",'Contribuições'!$I$2:$I$101,"Pago"))</f>
        <v/>
      </c>
      <c r="J13" s="11">
        <f>IF($A13="","",COUNTIFS('Contribuições'!$C$2:$C$101,$A13,'Contribuições'!$E$2:$E$101,"Contribuição",'Contribuições'!$I$2:$I$101,"Pago"))</f>
        <v/>
      </c>
      <c r="K13" s="11">
        <f>IF($A13="","",IF(TODAY()&lt;$E13,0,MAX(0,DATEDIF($E13,TODAY(),"m")+1-$J13)))</f>
        <v/>
      </c>
      <c r="L13" s="35">
        <f>IF($A13="","",$K13*$F13)</f>
        <v/>
      </c>
      <c r="M13" s="12">
        <f>IF($A13="","",IF($N13&gt;0,"Recebido",IF($L13&gt;0,"Em atraso","Em dia")))</f>
        <v/>
      </c>
      <c r="N13" s="35">
        <f>IF($A13="","",SUMIFS('Contribuições'!$H$2:$H$101,'Contribuições'!$C$2:$C$101,$A13,'Contribuições'!$E$2:$E$101,"Repasse",'Contribuições'!$I$2:$I$101,"Pago"))</f>
        <v/>
      </c>
      <c r="O13" s="3" t="n"/>
      <c r="P13" s="11">
        <f>IF($A13="","",IF($N13&gt;0,9999,$G13))</f>
        <v/>
      </c>
    </row>
    <row r="14">
      <c r="A14" s="2" t="n"/>
      <c r="B14" s="3" t="n"/>
      <c r="C14" s="3" t="n"/>
      <c r="D14" s="3" t="n"/>
      <c r="E14" s="32" t="n"/>
      <c r="F14" s="33" t="n"/>
      <c r="G14" s="6" t="n"/>
      <c r="H14" s="32" t="n"/>
      <c r="I14" s="34">
        <f>IF($A14="","",SUMIFS('Contribuições'!$H$2:$H$101,'Contribuições'!$C$2:$C$101,$A14,'Contribuições'!$E$2:$E$101,"Contribuição",'Contribuições'!$I$2:$I$101,"Pago"))</f>
        <v/>
      </c>
      <c r="J14" s="8">
        <f>IF($A14="","",COUNTIFS('Contribuições'!$C$2:$C$101,$A14,'Contribuições'!$E$2:$E$101,"Contribuição",'Contribuições'!$I$2:$I$101,"Pago"))</f>
        <v/>
      </c>
      <c r="K14" s="8">
        <f>IF($A14="","",IF(TODAY()&lt;$E14,0,MAX(0,DATEDIF($E14,TODAY(),"m")+1-$J14)))</f>
        <v/>
      </c>
      <c r="L14" s="34">
        <f>IF($A14="","",$K14*$F14)</f>
        <v/>
      </c>
      <c r="M14" s="9">
        <f>IF($A14="","",IF($N14&gt;0,"Recebido",IF($L14&gt;0,"Em atraso","Em dia")))</f>
        <v/>
      </c>
      <c r="N14" s="34">
        <f>IF($A14="","",SUMIFS('Contribuições'!$H$2:$H$101,'Contribuições'!$C$2:$C$101,$A14,'Contribuições'!$E$2:$E$101,"Repasse",'Contribuições'!$I$2:$I$101,"Pago"))</f>
        <v/>
      </c>
      <c r="O14" s="3" t="n"/>
      <c r="P14" s="8">
        <f>IF($A14="","",IF($N14&gt;0,9999,$G14))</f>
        <v/>
      </c>
    </row>
    <row r="15">
      <c r="A15" s="2" t="n"/>
      <c r="B15" s="3" t="n"/>
      <c r="C15" s="3" t="n"/>
      <c r="D15" s="3" t="n"/>
      <c r="E15" s="32" t="n"/>
      <c r="F15" s="33" t="n"/>
      <c r="G15" s="6" t="n"/>
      <c r="H15" s="32" t="n"/>
      <c r="I15" s="35">
        <f>IF($A15="","",SUMIFS('Contribuições'!$H$2:$H$101,'Contribuições'!$C$2:$C$101,$A15,'Contribuições'!$E$2:$E$101,"Contribuição",'Contribuições'!$I$2:$I$101,"Pago"))</f>
        <v/>
      </c>
      <c r="J15" s="11">
        <f>IF($A15="","",COUNTIFS('Contribuições'!$C$2:$C$101,$A15,'Contribuições'!$E$2:$E$101,"Contribuição",'Contribuições'!$I$2:$I$101,"Pago"))</f>
        <v/>
      </c>
      <c r="K15" s="11">
        <f>IF($A15="","",IF(TODAY()&lt;$E15,0,MAX(0,DATEDIF($E15,TODAY(),"m")+1-$J15)))</f>
        <v/>
      </c>
      <c r="L15" s="35">
        <f>IF($A15="","",$K15*$F15)</f>
        <v/>
      </c>
      <c r="M15" s="12">
        <f>IF($A15="","",IF($N15&gt;0,"Recebido",IF($L15&gt;0,"Em atraso","Em dia")))</f>
        <v/>
      </c>
      <c r="N15" s="35">
        <f>IF($A15="","",SUMIFS('Contribuições'!$H$2:$H$101,'Contribuições'!$C$2:$C$101,$A15,'Contribuições'!$E$2:$E$101,"Repasse",'Contribuições'!$I$2:$I$101,"Pago"))</f>
        <v/>
      </c>
      <c r="O15" s="3" t="n"/>
      <c r="P15" s="11">
        <f>IF($A15="","",IF($N15&gt;0,9999,$G15))</f>
        <v/>
      </c>
    </row>
    <row r="16">
      <c r="A16" s="2" t="n"/>
      <c r="B16" s="3" t="n"/>
      <c r="C16" s="3" t="n"/>
      <c r="D16" s="3" t="n"/>
      <c r="E16" s="32" t="n"/>
      <c r="F16" s="33" t="n"/>
      <c r="G16" s="6" t="n"/>
      <c r="H16" s="32" t="n"/>
      <c r="I16" s="34">
        <f>IF($A16="","",SUMIFS('Contribuições'!$H$2:$H$101,'Contribuições'!$C$2:$C$101,$A16,'Contribuições'!$E$2:$E$101,"Contribuição",'Contribuições'!$I$2:$I$101,"Pago"))</f>
        <v/>
      </c>
      <c r="J16" s="8">
        <f>IF($A16="","",COUNTIFS('Contribuições'!$C$2:$C$101,$A16,'Contribuições'!$E$2:$E$101,"Contribuição",'Contribuições'!$I$2:$I$101,"Pago"))</f>
        <v/>
      </c>
      <c r="K16" s="8">
        <f>IF($A16="","",IF(TODAY()&lt;$E16,0,MAX(0,DATEDIF($E16,TODAY(),"m")+1-$J16)))</f>
        <v/>
      </c>
      <c r="L16" s="34">
        <f>IF($A16="","",$K16*$F16)</f>
        <v/>
      </c>
      <c r="M16" s="9">
        <f>IF($A16="","",IF($N16&gt;0,"Recebido",IF($L16&gt;0,"Em atraso","Em dia")))</f>
        <v/>
      </c>
      <c r="N16" s="34">
        <f>IF($A16="","",SUMIFS('Contribuições'!$H$2:$H$101,'Contribuições'!$C$2:$C$101,$A16,'Contribuições'!$E$2:$E$101,"Repasse",'Contribuições'!$I$2:$I$101,"Pago"))</f>
        <v/>
      </c>
      <c r="O16" s="3" t="n"/>
      <c r="P16" s="8">
        <f>IF($A16="","",IF($N16&gt;0,9999,$G16))</f>
        <v/>
      </c>
    </row>
    <row r="17">
      <c r="A17" s="2" t="n"/>
      <c r="B17" s="3" t="n"/>
      <c r="C17" s="3" t="n"/>
      <c r="D17" s="3" t="n"/>
      <c r="E17" s="32" t="n"/>
      <c r="F17" s="33" t="n"/>
      <c r="G17" s="6" t="n"/>
      <c r="H17" s="32" t="n"/>
      <c r="I17" s="35">
        <f>IF($A17="","",SUMIFS('Contribuições'!$H$2:$H$101,'Contribuições'!$C$2:$C$101,$A17,'Contribuições'!$E$2:$E$101,"Contribuição",'Contribuições'!$I$2:$I$101,"Pago"))</f>
        <v/>
      </c>
      <c r="J17" s="11">
        <f>IF($A17="","",COUNTIFS('Contribuições'!$C$2:$C$101,$A17,'Contribuições'!$E$2:$E$101,"Contribuição",'Contribuições'!$I$2:$I$101,"Pago"))</f>
        <v/>
      </c>
      <c r="K17" s="11">
        <f>IF($A17="","",IF(TODAY()&lt;$E17,0,MAX(0,DATEDIF($E17,TODAY(),"m")+1-$J17)))</f>
        <v/>
      </c>
      <c r="L17" s="35">
        <f>IF($A17="","",$K17*$F17)</f>
        <v/>
      </c>
      <c r="M17" s="12">
        <f>IF($A17="","",IF($N17&gt;0,"Recebido",IF($L17&gt;0,"Em atraso","Em dia")))</f>
        <v/>
      </c>
      <c r="N17" s="35">
        <f>IF($A17="","",SUMIFS('Contribuições'!$H$2:$H$101,'Contribuições'!$C$2:$C$101,$A17,'Contribuições'!$E$2:$E$101,"Repasse",'Contribuições'!$I$2:$I$101,"Pago"))</f>
        <v/>
      </c>
      <c r="O17" s="3" t="n"/>
      <c r="P17" s="11">
        <f>IF($A17="","",IF($N17&gt;0,9999,$G17))</f>
        <v/>
      </c>
    </row>
    <row r="18">
      <c r="A18" s="2" t="n"/>
      <c r="B18" s="3" t="n"/>
      <c r="C18" s="3" t="n"/>
      <c r="D18" s="3" t="n"/>
      <c r="E18" s="32" t="n"/>
      <c r="F18" s="33" t="n"/>
      <c r="G18" s="6" t="n"/>
      <c r="H18" s="32" t="n"/>
      <c r="I18" s="34">
        <f>IF($A18="","",SUMIFS('Contribuições'!$H$2:$H$101,'Contribuições'!$C$2:$C$101,$A18,'Contribuições'!$E$2:$E$101,"Contribuição",'Contribuições'!$I$2:$I$101,"Pago"))</f>
        <v/>
      </c>
      <c r="J18" s="8">
        <f>IF($A18="","",COUNTIFS('Contribuições'!$C$2:$C$101,$A18,'Contribuições'!$E$2:$E$101,"Contribuição",'Contribuições'!$I$2:$I$101,"Pago"))</f>
        <v/>
      </c>
      <c r="K18" s="8">
        <f>IF($A18="","",IF(TODAY()&lt;$E18,0,MAX(0,DATEDIF($E18,TODAY(),"m")+1-$J18)))</f>
        <v/>
      </c>
      <c r="L18" s="34">
        <f>IF($A18="","",$K18*$F18)</f>
        <v/>
      </c>
      <c r="M18" s="9">
        <f>IF($A18="","",IF($N18&gt;0,"Recebido",IF($L18&gt;0,"Em atraso","Em dia")))</f>
        <v/>
      </c>
      <c r="N18" s="34">
        <f>IF($A18="","",SUMIFS('Contribuições'!$H$2:$H$101,'Contribuições'!$C$2:$C$101,$A18,'Contribuições'!$E$2:$E$101,"Repasse",'Contribuições'!$I$2:$I$101,"Pago"))</f>
        <v/>
      </c>
      <c r="O18" s="3" t="n"/>
      <c r="P18" s="8">
        <f>IF($A18="","",IF($N18&gt;0,9999,$G18))</f>
        <v/>
      </c>
    </row>
    <row r="19">
      <c r="A19" s="2" t="n"/>
      <c r="B19" s="3" t="n"/>
      <c r="C19" s="3" t="n"/>
      <c r="D19" s="3" t="n"/>
      <c r="E19" s="32" t="n"/>
      <c r="F19" s="33" t="n"/>
      <c r="G19" s="6" t="n"/>
      <c r="H19" s="32" t="n"/>
      <c r="I19" s="35">
        <f>IF($A19="","",SUMIFS('Contribuições'!$H$2:$H$101,'Contribuições'!$C$2:$C$101,$A19,'Contribuições'!$E$2:$E$101,"Contribuição",'Contribuições'!$I$2:$I$101,"Pago"))</f>
        <v/>
      </c>
      <c r="J19" s="11">
        <f>IF($A19="","",COUNTIFS('Contribuições'!$C$2:$C$101,$A19,'Contribuições'!$E$2:$E$101,"Contribuição",'Contribuições'!$I$2:$I$101,"Pago"))</f>
        <v/>
      </c>
      <c r="K19" s="11">
        <f>IF($A19="","",IF(TODAY()&lt;$E19,0,MAX(0,DATEDIF($E19,TODAY(),"m")+1-$J19)))</f>
        <v/>
      </c>
      <c r="L19" s="35">
        <f>IF($A19="","",$K19*$F19)</f>
        <v/>
      </c>
      <c r="M19" s="12">
        <f>IF($A19="","",IF($N19&gt;0,"Recebido",IF($L19&gt;0,"Em atraso","Em dia")))</f>
        <v/>
      </c>
      <c r="N19" s="35">
        <f>IF($A19="","",SUMIFS('Contribuições'!$H$2:$H$101,'Contribuições'!$C$2:$C$101,$A19,'Contribuições'!$E$2:$E$101,"Repasse",'Contribuições'!$I$2:$I$101,"Pago"))</f>
        <v/>
      </c>
      <c r="O19" s="3" t="n"/>
      <c r="P19" s="11">
        <f>IF($A19="","",IF($N19&gt;0,9999,$G19))</f>
        <v/>
      </c>
    </row>
    <row r="20">
      <c r="A20" s="2" t="n"/>
      <c r="B20" s="3" t="n"/>
      <c r="C20" s="3" t="n"/>
      <c r="D20" s="3" t="n"/>
      <c r="E20" s="32" t="n"/>
      <c r="F20" s="33" t="n"/>
      <c r="G20" s="6" t="n"/>
      <c r="H20" s="32" t="n"/>
      <c r="I20" s="34">
        <f>IF($A20="","",SUMIFS('Contribuições'!$H$2:$H$101,'Contribuições'!$C$2:$C$101,$A20,'Contribuições'!$E$2:$E$101,"Contribuição",'Contribuições'!$I$2:$I$101,"Pago"))</f>
        <v/>
      </c>
      <c r="J20" s="8">
        <f>IF($A20="","",COUNTIFS('Contribuições'!$C$2:$C$101,$A20,'Contribuições'!$E$2:$E$101,"Contribuição",'Contribuições'!$I$2:$I$101,"Pago"))</f>
        <v/>
      </c>
      <c r="K20" s="8">
        <f>IF($A20="","",IF(TODAY()&lt;$E20,0,MAX(0,DATEDIF($E20,TODAY(),"m")+1-$J20)))</f>
        <v/>
      </c>
      <c r="L20" s="34">
        <f>IF($A20="","",$K20*$F20)</f>
        <v/>
      </c>
      <c r="M20" s="9">
        <f>IF($A20="","",IF($N20&gt;0,"Recebido",IF($L20&gt;0,"Em atraso","Em dia")))</f>
        <v/>
      </c>
      <c r="N20" s="34">
        <f>IF($A20="","",SUMIFS('Contribuições'!$H$2:$H$101,'Contribuições'!$C$2:$C$101,$A20,'Contribuições'!$E$2:$E$101,"Repasse",'Contribuições'!$I$2:$I$101,"Pago"))</f>
        <v/>
      </c>
      <c r="O20" s="3" t="n"/>
      <c r="P20" s="8">
        <f>IF($A20="","",IF($N20&gt;0,9999,$G20))</f>
        <v/>
      </c>
    </row>
    <row r="21">
      <c r="A21" s="2" t="n"/>
      <c r="B21" s="3" t="n"/>
      <c r="C21" s="3" t="n"/>
      <c r="D21" s="3" t="n"/>
      <c r="E21" s="32" t="n"/>
      <c r="F21" s="33" t="n"/>
      <c r="G21" s="6" t="n"/>
      <c r="H21" s="32" t="n"/>
      <c r="I21" s="35">
        <f>IF($A21="","",SUMIFS('Contribuições'!$H$2:$H$101,'Contribuições'!$C$2:$C$101,$A21,'Contribuições'!$E$2:$E$101,"Contribuição",'Contribuições'!$I$2:$I$101,"Pago"))</f>
        <v/>
      </c>
      <c r="J21" s="11">
        <f>IF($A21="","",COUNTIFS('Contribuições'!$C$2:$C$101,$A21,'Contribuições'!$E$2:$E$101,"Contribuição",'Contribuições'!$I$2:$I$101,"Pago"))</f>
        <v/>
      </c>
      <c r="K21" s="11">
        <f>IF($A21="","",IF(TODAY()&lt;$E21,0,MAX(0,DATEDIF($E21,TODAY(),"m")+1-$J21)))</f>
        <v/>
      </c>
      <c r="L21" s="35">
        <f>IF($A21="","",$K21*$F21)</f>
        <v/>
      </c>
      <c r="M21" s="12">
        <f>IF($A21="","",IF($N21&gt;0,"Recebido",IF($L21&gt;0,"Em atraso","Em dia")))</f>
        <v/>
      </c>
      <c r="N21" s="35">
        <f>IF($A21="","",SUMIFS('Contribuições'!$H$2:$H$101,'Contribuições'!$C$2:$C$101,$A21,'Contribuições'!$E$2:$E$101,"Repasse",'Contribuições'!$I$2:$I$101,"Pago"))</f>
        <v/>
      </c>
      <c r="O21" s="3" t="n"/>
      <c r="P21" s="11">
        <f>IF($A21="","",IF($N21&gt;0,9999,$G21))</f>
        <v/>
      </c>
    </row>
    <row r="22">
      <c r="A22" s="2" t="n"/>
      <c r="B22" s="3" t="n"/>
      <c r="C22" s="3" t="n"/>
      <c r="D22" s="3" t="n"/>
      <c r="E22" s="32" t="n"/>
      <c r="F22" s="33" t="n"/>
      <c r="G22" s="6" t="n"/>
      <c r="H22" s="32" t="n"/>
      <c r="I22" s="34">
        <f>IF($A22="","",SUMIFS('Contribuições'!$H$2:$H$101,'Contribuições'!$C$2:$C$101,$A22,'Contribuições'!$E$2:$E$101,"Contribuição",'Contribuições'!$I$2:$I$101,"Pago"))</f>
        <v/>
      </c>
      <c r="J22" s="8">
        <f>IF($A22="","",COUNTIFS('Contribuições'!$C$2:$C$101,$A22,'Contribuições'!$E$2:$E$101,"Contribuição",'Contribuições'!$I$2:$I$101,"Pago"))</f>
        <v/>
      </c>
      <c r="K22" s="8">
        <f>IF($A22="","",IF(TODAY()&lt;$E22,0,MAX(0,DATEDIF($E22,TODAY(),"m")+1-$J22)))</f>
        <v/>
      </c>
      <c r="L22" s="34">
        <f>IF($A22="","",$K22*$F22)</f>
        <v/>
      </c>
      <c r="M22" s="9">
        <f>IF($A22="","",IF($N22&gt;0,"Recebido",IF($L22&gt;0,"Em atraso","Em dia")))</f>
        <v/>
      </c>
      <c r="N22" s="34">
        <f>IF($A22="","",SUMIFS('Contribuições'!$H$2:$H$101,'Contribuições'!$C$2:$C$101,$A22,'Contribuições'!$E$2:$E$101,"Repasse",'Contribuições'!$I$2:$I$101,"Pago"))</f>
        <v/>
      </c>
      <c r="O22" s="3" t="n"/>
      <c r="P22" s="8">
        <f>IF($A22="","",IF($N22&gt;0,9999,$G22))</f>
        <v/>
      </c>
    </row>
    <row r="23">
      <c r="A23" s="2" t="n"/>
      <c r="B23" s="3" t="n"/>
      <c r="C23" s="3" t="n"/>
      <c r="D23" s="3" t="n"/>
      <c r="E23" s="32" t="n"/>
      <c r="F23" s="33" t="n"/>
      <c r="G23" s="6" t="n"/>
      <c r="H23" s="32" t="n"/>
      <c r="I23" s="35">
        <f>IF($A23="","",SUMIFS('Contribuições'!$H$2:$H$101,'Contribuições'!$C$2:$C$101,$A23,'Contribuições'!$E$2:$E$101,"Contribuição",'Contribuições'!$I$2:$I$101,"Pago"))</f>
        <v/>
      </c>
      <c r="J23" s="11">
        <f>IF($A23="","",COUNTIFS('Contribuições'!$C$2:$C$101,$A23,'Contribuições'!$E$2:$E$101,"Contribuição",'Contribuições'!$I$2:$I$101,"Pago"))</f>
        <v/>
      </c>
      <c r="K23" s="11">
        <f>IF($A23="","",IF(TODAY()&lt;$E23,0,MAX(0,DATEDIF($E23,TODAY(),"m")+1-$J23)))</f>
        <v/>
      </c>
      <c r="L23" s="35">
        <f>IF($A23="","",$K23*$F23)</f>
        <v/>
      </c>
      <c r="M23" s="12">
        <f>IF($A23="","",IF($N23&gt;0,"Recebido",IF($L23&gt;0,"Em atraso","Em dia")))</f>
        <v/>
      </c>
      <c r="N23" s="35">
        <f>IF($A23="","",SUMIFS('Contribuições'!$H$2:$H$101,'Contribuições'!$C$2:$C$101,$A23,'Contribuições'!$E$2:$E$101,"Repasse",'Contribuições'!$I$2:$I$101,"Pago"))</f>
        <v/>
      </c>
      <c r="O23" s="3" t="n"/>
      <c r="P23" s="11">
        <f>IF($A23="","",IF($N23&gt;0,9999,$G23))</f>
        <v/>
      </c>
    </row>
    <row r="24">
      <c r="A24" s="2" t="n"/>
      <c r="B24" s="3" t="n"/>
      <c r="C24" s="3" t="n"/>
      <c r="D24" s="3" t="n"/>
      <c r="E24" s="32" t="n"/>
      <c r="F24" s="33" t="n"/>
      <c r="G24" s="6" t="n"/>
      <c r="H24" s="32" t="n"/>
      <c r="I24" s="34">
        <f>IF($A24="","",SUMIFS('Contribuições'!$H$2:$H$101,'Contribuições'!$C$2:$C$101,$A24,'Contribuições'!$E$2:$E$101,"Contribuição",'Contribuições'!$I$2:$I$101,"Pago"))</f>
        <v/>
      </c>
      <c r="J24" s="8">
        <f>IF($A24="","",COUNTIFS('Contribuições'!$C$2:$C$101,$A24,'Contribuições'!$E$2:$E$101,"Contribuição",'Contribuições'!$I$2:$I$101,"Pago"))</f>
        <v/>
      </c>
      <c r="K24" s="8">
        <f>IF($A24="","",IF(TODAY()&lt;$E24,0,MAX(0,DATEDIF($E24,TODAY(),"m")+1-$J24)))</f>
        <v/>
      </c>
      <c r="L24" s="34">
        <f>IF($A24="","",$K24*$F24)</f>
        <v/>
      </c>
      <c r="M24" s="9">
        <f>IF($A24="","",IF($N24&gt;0,"Recebido",IF($L24&gt;0,"Em atraso","Em dia")))</f>
        <v/>
      </c>
      <c r="N24" s="34">
        <f>IF($A24="","",SUMIFS('Contribuições'!$H$2:$H$101,'Contribuições'!$C$2:$C$101,$A24,'Contribuições'!$E$2:$E$101,"Repasse",'Contribuições'!$I$2:$I$101,"Pago"))</f>
        <v/>
      </c>
      <c r="O24" s="3" t="n"/>
      <c r="P24" s="8">
        <f>IF($A24="","",IF($N24&gt;0,9999,$G24))</f>
        <v/>
      </c>
    </row>
    <row r="25">
      <c r="A25" s="2" t="n"/>
      <c r="B25" s="3" t="n"/>
      <c r="C25" s="3" t="n"/>
      <c r="D25" s="3" t="n"/>
      <c r="E25" s="32" t="n"/>
      <c r="F25" s="33" t="n"/>
      <c r="G25" s="6" t="n"/>
      <c r="H25" s="32" t="n"/>
      <c r="I25" s="35">
        <f>IF($A25="","",SUMIFS('Contribuições'!$H$2:$H$101,'Contribuições'!$C$2:$C$101,$A25,'Contribuições'!$E$2:$E$101,"Contribuição",'Contribuições'!$I$2:$I$101,"Pago"))</f>
        <v/>
      </c>
      <c r="J25" s="11">
        <f>IF($A25="","",COUNTIFS('Contribuições'!$C$2:$C$101,$A25,'Contribuições'!$E$2:$E$101,"Contribuição",'Contribuições'!$I$2:$I$101,"Pago"))</f>
        <v/>
      </c>
      <c r="K25" s="11">
        <f>IF($A25="","",IF(TODAY()&lt;$E25,0,MAX(0,DATEDIF($E25,TODAY(),"m")+1-$J25)))</f>
        <v/>
      </c>
      <c r="L25" s="35">
        <f>IF($A25="","",$K25*$F25)</f>
        <v/>
      </c>
      <c r="M25" s="12">
        <f>IF($A25="","",IF($N25&gt;0,"Recebido",IF($L25&gt;0,"Em atraso","Em dia")))</f>
        <v/>
      </c>
      <c r="N25" s="35">
        <f>IF($A25="","",SUMIFS('Contribuições'!$H$2:$H$101,'Contribuições'!$C$2:$C$101,$A25,'Contribuições'!$E$2:$E$101,"Repasse",'Contribuições'!$I$2:$I$101,"Pago"))</f>
        <v/>
      </c>
      <c r="O25" s="3" t="n"/>
      <c r="P25" s="11">
        <f>IF($A25="","",IF($N25&gt;0,9999,$G25))</f>
        <v/>
      </c>
    </row>
    <row r="26">
      <c r="A26" s="2" t="n"/>
      <c r="B26" s="3" t="n"/>
      <c r="C26" s="3" t="n"/>
      <c r="D26" s="3" t="n"/>
      <c r="E26" s="32" t="n"/>
      <c r="F26" s="33" t="n"/>
      <c r="G26" s="6" t="n"/>
      <c r="H26" s="32" t="n"/>
      <c r="I26" s="34">
        <f>IF($A26="","",SUMIFS('Contribuições'!$H$2:$H$101,'Contribuições'!$C$2:$C$101,$A26,'Contribuições'!$E$2:$E$101,"Contribuição",'Contribuições'!$I$2:$I$101,"Pago"))</f>
        <v/>
      </c>
      <c r="J26" s="8">
        <f>IF($A26="","",COUNTIFS('Contribuições'!$C$2:$C$101,$A26,'Contribuições'!$E$2:$E$101,"Contribuição",'Contribuições'!$I$2:$I$101,"Pago"))</f>
        <v/>
      </c>
      <c r="K26" s="8">
        <f>IF($A26="","",IF(TODAY()&lt;$E26,0,MAX(0,DATEDIF($E26,TODAY(),"m")+1-$J26)))</f>
        <v/>
      </c>
      <c r="L26" s="34">
        <f>IF($A26="","",$K26*$F26)</f>
        <v/>
      </c>
      <c r="M26" s="9">
        <f>IF($A26="","",IF($N26&gt;0,"Recebido",IF($L26&gt;0,"Em atraso","Em dia")))</f>
        <v/>
      </c>
      <c r="N26" s="34">
        <f>IF($A26="","",SUMIFS('Contribuições'!$H$2:$H$101,'Contribuições'!$C$2:$C$101,$A26,'Contribuições'!$E$2:$E$101,"Repasse",'Contribuições'!$I$2:$I$101,"Pago"))</f>
        <v/>
      </c>
      <c r="O26" s="3" t="n"/>
      <c r="P26" s="8">
        <f>IF($A26="","",IF($N26&gt;0,9999,$G26))</f>
        <v/>
      </c>
    </row>
    <row r="27">
      <c r="A27" s="2" t="n"/>
      <c r="B27" s="3" t="n"/>
      <c r="C27" s="3" t="n"/>
      <c r="D27" s="3" t="n"/>
      <c r="E27" s="32" t="n"/>
      <c r="F27" s="33" t="n"/>
      <c r="G27" s="6" t="n"/>
      <c r="H27" s="32" t="n"/>
      <c r="I27" s="35">
        <f>IF($A27="","",SUMIFS('Contribuições'!$H$2:$H$101,'Contribuições'!$C$2:$C$101,$A27,'Contribuições'!$E$2:$E$101,"Contribuição",'Contribuições'!$I$2:$I$101,"Pago"))</f>
        <v/>
      </c>
      <c r="J27" s="11">
        <f>IF($A27="","",COUNTIFS('Contribuições'!$C$2:$C$101,$A27,'Contribuições'!$E$2:$E$101,"Contribuição",'Contribuições'!$I$2:$I$101,"Pago"))</f>
        <v/>
      </c>
      <c r="K27" s="11">
        <f>IF($A27="","",IF(TODAY()&lt;$E27,0,MAX(0,DATEDIF($E27,TODAY(),"m")+1-$J27)))</f>
        <v/>
      </c>
      <c r="L27" s="35">
        <f>IF($A27="","",$K27*$F27)</f>
        <v/>
      </c>
      <c r="M27" s="12">
        <f>IF($A27="","",IF($N27&gt;0,"Recebido",IF($L27&gt;0,"Em atraso","Em dia")))</f>
        <v/>
      </c>
      <c r="N27" s="35">
        <f>IF($A27="","",SUMIFS('Contribuições'!$H$2:$H$101,'Contribuições'!$C$2:$C$101,$A27,'Contribuições'!$E$2:$E$101,"Repasse",'Contribuições'!$I$2:$I$101,"Pago"))</f>
        <v/>
      </c>
      <c r="O27" s="3" t="n"/>
      <c r="P27" s="11">
        <f>IF($A27="","",IF($N27&gt;0,9999,$G27))</f>
        <v/>
      </c>
    </row>
    <row r="28">
      <c r="A28" s="2" t="n"/>
      <c r="B28" s="3" t="n"/>
      <c r="C28" s="3" t="n"/>
      <c r="D28" s="3" t="n"/>
      <c r="E28" s="32" t="n"/>
      <c r="F28" s="33" t="n"/>
      <c r="G28" s="6" t="n"/>
      <c r="H28" s="32" t="n"/>
      <c r="I28" s="34">
        <f>IF($A28="","",SUMIFS('Contribuições'!$H$2:$H$101,'Contribuições'!$C$2:$C$101,$A28,'Contribuições'!$E$2:$E$101,"Contribuição",'Contribuições'!$I$2:$I$101,"Pago"))</f>
        <v/>
      </c>
      <c r="J28" s="8">
        <f>IF($A28="","",COUNTIFS('Contribuições'!$C$2:$C$101,$A28,'Contribuições'!$E$2:$E$101,"Contribuição",'Contribuições'!$I$2:$I$101,"Pago"))</f>
        <v/>
      </c>
      <c r="K28" s="8">
        <f>IF($A28="","",IF(TODAY()&lt;$E28,0,MAX(0,DATEDIF($E28,TODAY(),"m")+1-$J28)))</f>
        <v/>
      </c>
      <c r="L28" s="34">
        <f>IF($A28="","",$K28*$F28)</f>
        <v/>
      </c>
      <c r="M28" s="9">
        <f>IF($A28="","",IF($N28&gt;0,"Recebido",IF($L28&gt;0,"Em atraso","Em dia")))</f>
        <v/>
      </c>
      <c r="N28" s="34">
        <f>IF($A28="","",SUMIFS('Contribuições'!$H$2:$H$101,'Contribuições'!$C$2:$C$101,$A28,'Contribuições'!$E$2:$E$101,"Repasse",'Contribuições'!$I$2:$I$101,"Pago"))</f>
        <v/>
      </c>
      <c r="O28" s="3" t="n"/>
      <c r="P28" s="8">
        <f>IF($A28="","",IF($N28&gt;0,9999,$G28))</f>
        <v/>
      </c>
    </row>
    <row r="29">
      <c r="A29" s="2" t="n"/>
      <c r="B29" s="3" t="n"/>
      <c r="C29" s="3" t="n"/>
      <c r="D29" s="3" t="n"/>
      <c r="E29" s="32" t="n"/>
      <c r="F29" s="33" t="n"/>
      <c r="G29" s="6" t="n"/>
      <c r="H29" s="32" t="n"/>
      <c r="I29" s="35">
        <f>IF($A29="","",SUMIFS('Contribuições'!$H$2:$H$101,'Contribuições'!$C$2:$C$101,$A29,'Contribuições'!$E$2:$E$101,"Contribuição",'Contribuições'!$I$2:$I$101,"Pago"))</f>
        <v/>
      </c>
      <c r="J29" s="11">
        <f>IF($A29="","",COUNTIFS('Contribuições'!$C$2:$C$101,$A29,'Contribuições'!$E$2:$E$101,"Contribuição",'Contribuições'!$I$2:$I$101,"Pago"))</f>
        <v/>
      </c>
      <c r="K29" s="11">
        <f>IF($A29="","",IF(TODAY()&lt;$E29,0,MAX(0,DATEDIF($E29,TODAY(),"m")+1-$J29)))</f>
        <v/>
      </c>
      <c r="L29" s="35">
        <f>IF($A29="","",$K29*$F29)</f>
        <v/>
      </c>
      <c r="M29" s="12">
        <f>IF($A29="","",IF($N29&gt;0,"Recebido",IF($L29&gt;0,"Em atraso","Em dia")))</f>
        <v/>
      </c>
      <c r="N29" s="35">
        <f>IF($A29="","",SUMIFS('Contribuições'!$H$2:$H$101,'Contribuições'!$C$2:$C$101,$A29,'Contribuições'!$E$2:$E$101,"Repasse",'Contribuições'!$I$2:$I$101,"Pago"))</f>
        <v/>
      </c>
      <c r="O29" s="3" t="n"/>
      <c r="P29" s="11">
        <f>IF($A29="","",IF($N29&gt;0,9999,$G29))</f>
        <v/>
      </c>
    </row>
    <row r="30">
      <c r="A30" s="2" t="n"/>
      <c r="B30" s="3" t="n"/>
      <c r="C30" s="3" t="n"/>
      <c r="D30" s="3" t="n"/>
      <c r="E30" s="32" t="n"/>
      <c r="F30" s="33" t="n"/>
      <c r="G30" s="6" t="n"/>
      <c r="H30" s="32" t="n"/>
      <c r="I30" s="34">
        <f>IF($A30="","",SUMIFS('Contribuições'!$H$2:$H$101,'Contribuições'!$C$2:$C$101,$A30,'Contribuições'!$E$2:$E$101,"Contribuição",'Contribuições'!$I$2:$I$101,"Pago"))</f>
        <v/>
      </c>
      <c r="J30" s="8">
        <f>IF($A30="","",COUNTIFS('Contribuições'!$C$2:$C$101,$A30,'Contribuições'!$E$2:$E$101,"Contribuição",'Contribuições'!$I$2:$I$101,"Pago"))</f>
        <v/>
      </c>
      <c r="K30" s="8">
        <f>IF($A30="","",IF(TODAY()&lt;$E30,0,MAX(0,DATEDIF($E30,TODAY(),"m")+1-$J30)))</f>
        <v/>
      </c>
      <c r="L30" s="34">
        <f>IF($A30="","",$K30*$F30)</f>
        <v/>
      </c>
      <c r="M30" s="9">
        <f>IF($A30="","",IF($N30&gt;0,"Recebido",IF($L30&gt;0,"Em atraso","Em dia")))</f>
        <v/>
      </c>
      <c r="N30" s="34">
        <f>IF($A30="","",SUMIFS('Contribuições'!$H$2:$H$101,'Contribuições'!$C$2:$C$101,$A30,'Contribuições'!$E$2:$E$101,"Repasse",'Contribuições'!$I$2:$I$101,"Pago"))</f>
        <v/>
      </c>
      <c r="O30" s="3" t="n"/>
      <c r="P30" s="8">
        <f>IF($A30="","",IF($N30&gt;0,9999,$G30))</f>
        <v/>
      </c>
    </row>
    <row r="31">
      <c r="A31" s="2" t="n"/>
      <c r="B31" s="3" t="n"/>
      <c r="C31" s="3" t="n"/>
      <c r="D31" s="3" t="n"/>
      <c r="E31" s="32" t="n"/>
      <c r="F31" s="33" t="n"/>
      <c r="G31" s="6" t="n"/>
      <c r="H31" s="32" t="n"/>
      <c r="I31" s="35">
        <f>IF($A31="","",SUMIFS('Contribuições'!$H$2:$H$101,'Contribuições'!$C$2:$C$101,$A31,'Contribuições'!$E$2:$E$101,"Contribuição",'Contribuições'!$I$2:$I$101,"Pago"))</f>
        <v/>
      </c>
      <c r="J31" s="11">
        <f>IF($A31="","",COUNTIFS('Contribuições'!$C$2:$C$101,$A31,'Contribuições'!$E$2:$E$101,"Contribuição",'Contribuições'!$I$2:$I$101,"Pago"))</f>
        <v/>
      </c>
      <c r="K31" s="11">
        <f>IF($A31="","",IF(TODAY()&lt;$E31,0,MAX(0,DATEDIF($E31,TODAY(),"m")+1-$J31)))</f>
        <v/>
      </c>
      <c r="L31" s="35">
        <f>IF($A31="","",$K31*$F31)</f>
        <v/>
      </c>
      <c r="M31" s="12">
        <f>IF($A31="","",IF($N31&gt;0,"Recebido",IF($L31&gt;0,"Em atraso","Em dia")))</f>
        <v/>
      </c>
      <c r="N31" s="35">
        <f>IF($A31="","",SUMIFS('Contribuições'!$H$2:$H$101,'Contribuições'!$C$2:$C$101,$A31,'Contribuições'!$E$2:$E$101,"Repasse",'Contribuições'!$I$2:$I$101,"Pago"))</f>
        <v/>
      </c>
      <c r="O31" s="3" t="n"/>
      <c r="P31" s="11">
        <f>IF($A31="","",IF($N31&gt;0,9999,$G31))</f>
        <v/>
      </c>
    </row>
    <row r="32">
      <c r="A32" s="2" t="n"/>
      <c r="B32" s="3" t="n"/>
      <c r="C32" s="3" t="n"/>
      <c r="D32" s="3" t="n"/>
      <c r="E32" s="32" t="n"/>
      <c r="F32" s="33" t="n"/>
      <c r="G32" s="6" t="n"/>
      <c r="H32" s="32" t="n"/>
      <c r="I32" s="34">
        <f>IF($A32="","",SUMIFS('Contribuições'!$H$2:$H$101,'Contribuições'!$C$2:$C$101,$A32,'Contribuições'!$E$2:$E$101,"Contribuição",'Contribuições'!$I$2:$I$101,"Pago"))</f>
        <v/>
      </c>
      <c r="J32" s="8">
        <f>IF($A32="","",COUNTIFS('Contribuições'!$C$2:$C$101,$A32,'Contribuições'!$E$2:$E$101,"Contribuição",'Contribuições'!$I$2:$I$101,"Pago"))</f>
        <v/>
      </c>
      <c r="K32" s="8">
        <f>IF($A32="","",IF(TODAY()&lt;$E32,0,MAX(0,DATEDIF($E32,TODAY(),"m")+1-$J32)))</f>
        <v/>
      </c>
      <c r="L32" s="34">
        <f>IF($A32="","",$K32*$F32)</f>
        <v/>
      </c>
      <c r="M32" s="9">
        <f>IF($A32="","",IF($N32&gt;0,"Recebido",IF($L32&gt;0,"Em atraso","Em dia")))</f>
        <v/>
      </c>
      <c r="N32" s="34">
        <f>IF($A32="","",SUMIFS('Contribuições'!$H$2:$H$101,'Contribuições'!$C$2:$C$101,$A32,'Contribuições'!$E$2:$E$101,"Repasse",'Contribuições'!$I$2:$I$101,"Pago"))</f>
        <v/>
      </c>
      <c r="O32" s="3" t="n"/>
      <c r="P32" s="8">
        <f>IF($A32="","",IF($N32&gt;0,9999,$G32))</f>
        <v/>
      </c>
    </row>
    <row r="33">
      <c r="A33" s="2" t="n"/>
      <c r="B33" s="3" t="n"/>
      <c r="C33" s="3" t="n"/>
      <c r="D33" s="3" t="n"/>
      <c r="E33" s="32" t="n"/>
      <c r="F33" s="33" t="n"/>
      <c r="G33" s="6" t="n"/>
      <c r="H33" s="32" t="n"/>
      <c r="I33" s="35">
        <f>IF($A33="","",SUMIFS('Contribuições'!$H$2:$H$101,'Contribuições'!$C$2:$C$101,$A33,'Contribuições'!$E$2:$E$101,"Contribuição",'Contribuições'!$I$2:$I$101,"Pago"))</f>
        <v/>
      </c>
      <c r="J33" s="11">
        <f>IF($A33="","",COUNTIFS('Contribuições'!$C$2:$C$101,$A33,'Contribuições'!$E$2:$E$101,"Contribuição",'Contribuições'!$I$2:$I$101,"Pago"))</f>
        <v/>
      </c>
      <c r="K33" s="11">
        <f>IF($A33="","",IF(TODAY()&lt;$E33,0,MAX(0,DATEDIF($E33,TODAY(),"m")+1-$J33)))</f>
        <v/>
      </c>
      <c r="L33" s="35">
        <f>IF($A33="","",$K33*$F33)</f>
        <v/>
      </c>
      <c r="M33" s="12">
        <f>IF($A33="","",IF($N33&gt;0,"Recebido",IF($L33&gt;0,"Em atraso","Em dia")))</f>
        <v/>
      </c>
      <c r="N33" s="35">
        <f>IF($A33="","",SUMIFS('Contribuições'!$H$2:$H$101,'Contribuições'!$C$2:$C$101,$A33,'Contribuições'!$E$2:$E$101,"Repasse",'Contribuições'!$I$2:$I$101,"Pago"))</f>
        <v/>
      </c>
      <c r="O33" s="3" t="n"/>
      <c r="P33" s="11">
        <f>IF($A33="","",IF($N33&gt;0,9999,$G33))</f>
        <v/>
      </c>
    </row>
    <row r="34">
      <c r="A34" s="2" t="n"/>
      <c r="B34" s="3" t="n"/>
      <c r="C34" s="3" t="n"/>
      <c r="D34" s="3" t="n"/>
      <c r="E34" s="32" t="n"/>
      <c r="F34" s="33" t="n"/>
      <c r="G34" s="6" t="n"/>
      <c r="H34" s="32" t="n"/>
      <c r="I34" s="34">
        <f>IF($A34="","",SUMIFS('Contribuições'!$H$2:$H$101,'Contribuições'!$C$2:$C$101,$A34,'Contribuições'!$E$2:$E$101,"Contribuição",'Contribuições'!$I$2:$I$101,"Pago"))</f>
        <v/>
      </c>
      <c r="J34" s="8">
        <f>IF($A34="","",COUNTIFS('Contribuições'!$C$2:$C$101,$A34,'Contribuições'!$E$2:$E$101,"Contribuição",'Contribuições'!$I$2:$I$101,"Pago"))</f>
        <v/>
      </c>
      <c r="K34" s="8">
        <f>IF($A34="","",IF(TODAY()&lt;$E34,0,MAX(0,DATEDIF($E34,TODAY(),"m")+1-$J34)))</f>
        <v/>
      </c>
      <c r="L34" s="34">
        <f>IF($A34="","",$K34*$F34)</f>
        <v/>
      </c>
      <c r="M34" s="9">
        <f>IF($A34="","",IF($N34&gt;0,"Recebido",IF($L34&gt;0,"Em atraso","Em dia")))</f>
        <v/>
      </c>
      <c r="N34" s="34">
        <f>IF($A34="","",SUMIFS('Contribuições'!$H$2:$H$101,'Contribuições'!$C$2:$C$101,$A34,'Contribuições'!$E$2:$E$101,"Repasse",'Contribuições'!$I$2:$I$101,"Pago"))</f>
        <v/>
      </c>
      <c r="O34" s="3" t="n"/>
      <c r="P34" s="8">
        <f>IF($A34="","",IF($N34&gt;0,9999,$G34))</f>
        <v/>
      </c>
    </row>
    <row r="35">
      <c r="A35" s="2" t="n"/>
      <c r="B35" s="3" t="n"/>
      <c r="C35" s="3" t="n"/>
      <c r="D35" s="3" t="n"/>
      <c r="E35" s="32" t="n"/>
      <c r="F35" s="33" t="n"/>
      <c r="G35" s="6" t="n"/>
      <c r="H35" s="32" t="n"/>
      <c r="I35" s="35">
        <f>IF($A35="","",SUMIFS('Contribuições'!$H$2:$H$101,'Contribuições'!$C$2:$C$101,$A35,'Contribuições'!$E$2:$E$101,"Contribuição",'Contribuições'!$I$2:$I$101,"Pago"))</f>
        <v/>
      </c>
      <c r="J35" s="11">
        <f>IF($A35="","",COUNTIFS('Contribuições'!$C$2:$C$101,$A35,'Contribuições'!$E$2:$E$101,"Contribuição",'Contribuições'!$I$2:$I$101,"Pago"))</f>
        <v/>
      </c>
      <c r="K35" s="11">
        <f>IF($A35="","",IF(TODAY()&lt;$E35,0,MAX(0,DATEDIF($E35,TODAY(),"m")+1-$J35)))</f>
        <v/>
      </c>
      <c r="L35" s="35">
        <f>IF($A35="","",$K35*$F35)</f>
        <v/>
      </c>
      <c r="M35" s="12">
        <f>IF($A35="","",IF($N35&gt;0,"Recebido",IF($L35&gt;0,"Em atraso","Em dia")))</f>
        <v/>
      </c>
      <c r="N35" s="35">
        <f>IF($A35="","",SUMIFS('Contribuições'!$H$2:$H$101,'Contribuições'!$C$2:$C$101,$A35,'Contribuições'!$E$2:$E$101,"Repasse",'Contribuições'!$I$2:$I$101,"Pago"))</f>
        <v/>
      </c>
      <c r="O35" s="3" t="n"/>
      <c r="P35" s="11">
        <f>IF($A35="","",IF($N35&gt;0,9999,$G35))</f>
        <v/>
      </c>
    </row>
    <row r="36">
      <c r="A36" s="2" t="n"/>
      <c r="B36" s="3" t="n"/>
      <c r="C36" s="3" t="n"/>
      <c r="D36" s="3" t="n"/>
      <c r="E36" s="32" t="n"/>
      <c r="F36" s="33" t="n"/>
      <c r="G36" s="6" t="n"/>
      <c r="H36" s="32" t="n"/>
      <c r="I36" s="34">
        <f>IF($A36="","",SUMIFS('Contribuições'!$H$2:$H$101,'Contribuições'!$C$2:$C$101,$A36,'Contribuições'!$E$2:$E$101,"Contribuição",'Contribuições'!$I$2:$I$101,"Pago"))</f>
        <v/>
      </c>
      <c r="J36" s="8">
        <f>IF($A36="","",COUNTIFS('Contribuições'!$C$2:$C$101,$A36,'Contribuições'!$E$2:$E$101,"Contribuição",'Contribuições'!$I$2:$I$101,"Pago"))</f>
        <v/>
      </c>
      <c r="K36" s="8">
        <f>IF($A36="","",IF(TODAY()&lt;$E36,0,MAX(0,DATEDIF($E36,TODAY(),"m")+1-$J36)))</f>
        <v/>
      </c>
      <c r="L36" s="34">
        <f>IF($A36="","",$K36*$F36)</f>
        <v/>
      </c>
      <c r="M36" s="9">
        <f>IF($A36="","",IF($N36&gt;0,"Recebido",IF($L36&gt;0,"Em atraso","Em dia")))</f>
        <v/>
      </c>
      <c r="N36" s="34">
        <f>IF($A36="","",SUMIFS('Contribuições'!$H$2:$H$101,'Contribuições'!$C$2:$C$101,$A36,'Contribuições'!$E$2:$E$101,"Repasse",'Contribuições'!$I$2:$I$101,"Pago"))</f>
        <v/>
      </c>
      <c r="O36" s="3" t="n"/>
      <c r="P36" s="8">
        <f>IF($A36="","",IF($N36&gt;0,9999,$G36))</f>
        <v/>
      </c>
    </row>
    <row r="37">
      <c r="A37" s="2" t="n"/>
      <c r="B37" s="3" t="n"/>
      <c r="C37" s="3" t="n"/>
      <c r="D37" s="3" t="n"/>
      <c r="E37" s="32" t="n"/>
      <c r="F37" s="33" t="n"/>
      <c r="G37" s="6" t="n"/>
      <c r="H37" s="32" t="n"/>
      <c r="I37" s="35">
        <f>IF($A37="","",SUMIFS('Contribuições'!$H$2:$H$101,'Contribuições'!$C$2:$C$101,$A37,'Contribuições'!$E$2:$E$101,"Contribuição",'Contribuições'!$I$2:$I$101,"Pago"))</f>
        <v/>
      </c>
      <c r="J37" s="11">
        <f>IF($A37="","",COUNTIFS('Contribuições'!$C$2:$C$101,$A37,'Contribuições'!$E$2:$E$101,"Contribuição",'Contribuições'!$I$2:$I$101,"Pago"))</f>
        <v/>
      </c>
      <c r="K37" s="11">
        <f>IF($A37="","",IF(TODAY()&lt;$E37,0,MAX(0,DATEDIF($E37,TODAY(),"m")+1-$J37)))</f>
        <v/>
      </c>
      <c r="L37" s="35">
        <f>IF($A37="","",$K37*$F37)</f>
        <v/>
      </c>
      <c r="M37" s="12">
        <f>IF($A37="","",IF($N37&gt;0,"Recebido",IF($L37&gt;0,"Em atraso","Em dia")))</f>
        <v/>
      </c>
      <c r="N37" s="35">
        <f>IF($A37="","",SUMIFS('Contribuições'!$H$2:$H$101,'Contribuições'!$C$2:$C$101,$A37,'Contribuições'!$E$2:$E$101,"Repasse",'Contribuições'!$I$2:$I$101,"Pago"))</f>
        <v/>
      </c>
      <c r="O37" s="3" t="n"/>
      <c r="P37" s="11">
        <f>IF($A37="","",IF($N37&gt;0,9999,$G37))</f>
        <v/>
      </c>
    </row>
    <row r="38">
      <c r="A38" s="2" t="n"/>
      <c r="B38" s="3" t="n"/>
      <c r="C38" s="3" t="n"/>
      <c r="D38" s="3" t="n"/>
      <c r="E38" s="32" t="n"/>
      <c r="F38" s="33" t="n"/>
      <c r="G38" s="6" t="n"/>
      <c r="H38" s="32" t="n"/>
      <c r="I38" s="34">
        <f>IF($A38="","",SUMIFS('Contribuições'!$H$2:$H$101,'Contribuições'!$C$2:$C$101,$A38,'Contribuições'!$E$2:$E$101,"Contribuição",'Contribuições'!$I$2:$I$101,"Pago"))</f>
        <v/>
      </c>
      <c r="J38" s="8">
        <f>IF($A38="","",COUNTIFS('Contribuições'!$C$2:$C$101,$A38,'Contribuições'!$E$2:$E$101,"Contribuição",'Contribuições'!$I$2:$I$101,"Pago"))</f>
        <v/>
      </c>
      <c r="K38" s="8">
        <f>IF($A38="","",IF(TODAY()&lt;$E38,0,MAX(0,DATEDIF($E38,TODAY(),"m")+1-$J38)))</f>
        <v/>
      </c>
      <c r="L38" s="34">
        <f>IF($A38="","",$K38*$F38)</f>
        <v/>
      </c>
      <c r="M38" s="9">
        <f>IF($A38="","",IF($N38&gt;0,"Recebido",IF($L38&gt;0,"Em atraso","Em dia")))</f>
        <v/>
      </c>
      <c r="N38" s="34">
        <f>IF($A38="","",SUMIFS('Contribuições'!$H$2:$H$101,'Contribuições'!$C$2:$C$101,$A38,'Contribuições'!$E$2:$E$101,"Repasse",'Contribuições'!$I$2:$I$101,"Pago"))</f>
        <v/>
      </c>
      <c r="O38" s="3" t="n"/>
      <c r="P38" s="8">
        <f>IF($A38="","",IF($N38&gt;0,9999,$G38))</f>
        <v/>
      </c>
    </row>
    <row r="39">
      <c r="A39" s="2" t="n"/>
      <c r="B39" s="3" t="n"/>
      <c r="C39" s="3" t="n"/>
      <c r="D39" s="3" t="n"/>
      <c r="E39" s="32" t="n"/>
      <c r="F39" s="33" t="n"/>
      <c r="G39" s="6" t="n"/>
      <c r="H39" s="32" t="n"/>
      <c r="I39" s="35">
        <f>IF($A39="","",SUMIFS('Contribuições'!$H$2:$H$101,'Contribuições'!$C$2:$C$101,$A39,'Contribuições'!$E$2:$E$101,"Contribuição",'Contribuições'!$I$2:$I$101,"Pago"))</f>
        <v/>
      </c>
      <c r="J39" s="11">
        <f>IF($A39="","",COUNTIFS('Contribuições'!$C$2:$C$101,$A39,'Contribuições'!$E$2:$E$101,"Contribuição",'Contribuições'!$I$2:$I$101,"Pago"))</f>
        <v/>
      </c>
      <c r="K39" s="11">
        <f>IF($A39="","",IF(TODAY()&lt;$E39,0,MAX(0,DATEDIF($E39,TODAY(),"m")+1-$J39)))</f>
        <v/>
      </c>
      <c r="L39" s="35">
        <f>IF($A39="","",$K39*$F39)</f>
        <v/>
      </c>
      <c r="M39" s="12">
        <f>IF($A39="","",IF($N39&gt;0,"Recebido",IF($L39&gt;0,"Em atraso","Em dia")))</f>
        <v/>
      </c>
      <c r="N39" s="35">
        <f>IF($A39="","",SUMIFS('Contribuições'!$H$2:$H$101,'Contribuições'!$C$2:$C$101,$A39,'Contribuições'!$E$2:$E$101,"Repasse",'Contribuições'!$I$2:$I$101,"Pago"))</f>
        <v/>
      </c>
      <c r="O39" s="3" t="n"/>
      <c r="P39" s="11">
        <f>IF($A39="","",IF($N39&gt;0,9999,$G39))</f>
        <v/>
      </c>
    </row>
    <row r="40">
      <c r="A40" s="2" t="n"/>
      <c r="B40" s="3" t="n"/>
      <c r="C40" s="3" t="n"/>
      <c r="D40" s="3" t="n"/>
      <c r="E40" s="32" t="n"/>
      <c r="F40" s="33" t="n"/>
      <c r="G40" s="6" t="n"/>
      <c r="H40" s="32" t="n"/>
      <c r="I40" s="34">
        <f>IF($A40="","",SUMIFS('Contribuições'!$H$2:$H$101,'Contribuições'!$C$2:$C$101,$A40,'Contribuições'!$E$2:$E$101,"Contribuição",'Contribuições'!$I$2:$I$101,"Pago"))</f>
        <v/>
      </c>
      <c r="J40" s="8">
        <f>IF($A40="","",COUNTIFS('Contribuições'!$C$2:$C$101,$A40,'Contribuições'!$E$2:$E$101,"Contribuição",'Contribuições'!$I$2:$I$101,"Pago"))</f>
        <v/>
      </c>
      <c r="K40" s="8">
        <f>IF($A40="","",IF(TODAY()&lt;$E40,0,MAX(0,DATEDIF($E40,TODAY(),"m")+1-$J40)))</f>
        <v/>
      </c>
      <c r="L40" s="34">
        <f>IF($A40="","",$K40*$F40)</f>
        <v/>
      </c>
      <c r="M40" s="9">
        <f>IF($A40="","",IF($N40&gt;0,"Recebido",IF($L40&gt;0,"Em atraso","Em dia")))</f>
        <v/>
      </c>
      <c r="N40" s="34">
        <f>IF($A40="","",SUMIFS('Contribuições'!$H$2:$H$101,'Contribuições'!$C$2:$C$101,$A40,'Contribuições'!$E$2:$E$101,"Repasse",'Contribuições'!$I$2:$I$101,"Pago"))</f>
        <v/>
      </c>
      <c r="O40" s="3" t="n"/>
      <c r="P40" s="8">
        <f>IF($A40="","",IF($N40&gt;0,9999,$G40))</f>
        <v/>
      </c>
    </row>
    <row r="41">
      <c r="A41" s="2" t="n"/>
      <c r="B41" s="3" t="n"/>
      <c r="C41" s="3" t="n"/>
      <c r="D41" s="3" t="n"/>
      <c r="E41" s="32" t="n"/>
      <c r="F41" s="33" t="n"/>
      <c r="G41" s="6" t="n"/>
      <c r="H41" s="32" t="n"/>
      <c r="I41" s="35">
        <f>IF($A41="","",SUMIFS('Contribuições'!$H$2:$H$101,'Contribuições'!$C$2:$C$101,$A41,'Contribuições'!$E$2:$E$101,"Contribuição",'Contribuições'!$I$2:$I$101,"Pago"))</f>
        <v/>
      </c>
      <c r="J41" s="11">
        <f>IF($A41="","",COUNTIFS('Contribuições'!$C$2:$C$101,$A41,'Contribuições'!$E$2:$E$101,"Contribuição",'Contribuições'!$I$2:$I$101,"Pago"))</f>
        <v/>
      </c>
      <c r="K41" s="11">
        <f>IF($A41="","",IF(TODAY()&lt;$E41,0,MAX(0,DATEDIF($E41,TODAY(),"m")+1-$J41)))</f>
        <v/>
      </c>
      <c r="L41" s="35">
        <f>IF($A41="","",$K41*$F41)</f>
        <v/>
      </c>
      <c r="M41" s="12">
        <f>IF($A41="","",IF($N41&gt;0,"Recebido",IF($L41&gt;0,"Em atraso","Em dia")))</f>
        <v/>
      </c>
      <c r="N41" s="35">
        <f>IF($A41="","",SUMIFS('Contribuições'!$H$2:$H$101,'Contribuições'!$C$2:$C$101,$A41,'Contribuições'!$E$2:$E$101,"Repasse",'Contribuições'!$I$2:$I$101,"Pago"))</f>
        <v/>
      </c>
      <c r="O41" s="3" t="n"/>
      <c r="P41" s="11">
        <f>IF($A41="","",IF($N41&gt;0,9999,$G41))</f>
        <v/>
      </c>
    </row>
    <row r="42">
      <c r="A42" s="2" t="n"/>
      <c r="B42" s="3" t="n"/>
      <c r="C42" s="3" t="n"/>
      <c r="D42" s="3" t="n"/>
      <c r="E42" s="32" t="n"/>
      <c r="F42" s="33" t="n"/>
      <c r="G42" s="6" t="n"/>
      <c r="H42" s="32" t="n"/>
      <c r="I42" s="34">
        <f>IF($A42="","",SUMIFS('Contribuições'!$H$2:$H$101,'Contribuições'!$C$2:$C$101,$A42,'Contribuições'!$E$2:$E$101,"Contribuição",'Contribuições'!$I$2:$I$101,"Pago"))</f>
        <v/>
      </c>
      <c r="J42" s="8">
        <f>IF($A42="","",COUNTIFS('Contribuições'!$C$2:$C$101,$A42,'Contribuições'!$E$2:$E$101,"Contribuição",'Contribuições'!$I$2:$I$101,"Pago"))</f>
        <v/>
      </c>
      <c r="K42" s="8">
        <f>IF($A42="","",IF(TODAY()&lt;$E42,0,MAX(0,DATEDIF($E42,TODAY(),"m")+1-$J42)))</f>
        <v/>
      </c>
      <c r="L42" s="34">
        <f>IF($A42="","",$K42*$F42)</f>
        <v/>
      </c>
      <c r="M42" s="9">
        <f>IF($A42="","",IF($N42&gt;0,"Recebido",IF($L42&gt;0,"Em atraso","Em dia")))</f>
        <v/>
      </c>
      <c r="N42" s="34">
        <f>IF($A42="","",SUMIFS('Contribuições'!$H$2:$H$101,'Contribuições'!$C$2:$C$101,$A42,'Contribuições'!$E$2:$E$101,"Repasse",'Contribuições'!$I$2:$I$101,"Pago"))</f>
        <v/>
      </c>
      <c r="O42" s="3" t="n"/>
      <c r="P42" s="8">
        <f>IF($A42="","",IF($N42&gt;0,9999,$G42))</f>
        <v/>
      </c>
    </row>
    <row r="43">
      <c r="A43" s="2" t="n"/>
      <c r="B43" s="3" t="n"/>
      <c r="C43" s="3" t="n"/>
      <c r="D43" s="3" t="n"/>
      <c r="E43" s="32" t="n"/>
      <c r="F43" s="33" t="n"/>
      <c r="G43" s="6" t="n"/>
      <c r="H43" s="32" t="n"/>
      <c r="I43" s="35">
        <f>IF($A43="","",SUMIFS('Contribuições'!$H$2:$H$101,'Contribuições'!$C$2:$C$101,$A43,'Contribuições'!$E$2:$E$101,"Contribuição",'Contribuições'!$I$2:$I$101,"Pago"))</f>
        <v/>
      </c>
      <c r="J43" s="11">
        <f>IF($A43="","",COUNTIFS('Contribuições'!$C$2:$C$101,$A43,'Contribuições'!$E$2:$E$101,"Contribuição",'Contribuições'!$I$2:$I$101,"Pago"))</f>
        <v/>
      </c>
      <c r="K43" s="11">
        <f>IF($A43="","",IF(TODAY()&lt;$E43,0,MAX(0,DATEDIF($E43,TODAY(),"m")+1-$J43)))</f>
        <v/>
      </c>
      <c r="L43" s="35">
        <f>IF($A43="","",$K43*$F43)</f>
        <v/>
      </c>
      <c r="M43" s="12">
        <f>IF($A43="","",IF($N43&gt;0,"Recebido",IF($L43&gt;0,"Em atraso","Em dia")))</f>
        <v/>
      </c>
      <c r="N43" s="35">
        <f>IF($A43="","",SUMIFS('Contribuições'!$H$2:$H$101,'Contribuições'!$C$2:$C$101,$A43,'Contribuições'!$E$2:$E$101,"Repasse",'Contribuições'!$I$2:$I$101,"Pago"))</f>
        <v/>
      </c>
      <c r="O43" s="3" t="n"/>
      <c r="P43" s="11">
        <f>IF($A43="","",IF($N43&gt;0,9999,$G43))</f>
        <v/>
      </c>
    </row>
    <row r="44">
      <c r="A44" s="2" t="n"/>
      <c r="B44" s="3" t="n"/>
      <c r="C44" s="3" t="n"/>
      <c r="D44" s="3" t="n"/>
      <c r="E44" s="32" t="n"/>
      <c r="F44" s="33" t="n"/>
      <c r="G44" s="6" t="n"/>
      <c r="H44" s="32" t="n"/>
      <c r="I44" s="34">
        <f>IF($A44="","",SUMIFS('Contribuições'!$H$2:$H$101,'Contribuições'!$C$2:$C$101,$A44,'Contribuições'!$E$2:$E$101,"Contribuição",'Contribuições'!$I$2:$I$101,"Pago"))</f>
        <v/>
      </c>
      <c r="J44" s="8">
        <f>IF($A44="","",COUNTIFS('Contribuições'!$C$2:$C$101,$A44,'Contribuições'!$E$2:$E$101,"Contribuição",'Contribuições'!$I$2:$I$101,"Pago"))</f>
        <v/>
      </c>
      <c r="K44" s="8">
        <f>IF($A44="","",IF(TODAY()&lt;$E44,0,MAX(0,DATEDIF($E44,TODAY(),"m")+1-$J44)))</f>
        <v/>
      </c>
      <c r="L44" s="34">
        <f>IF($A44="","",$K44*$F44)</f>
        <v/>
      </c>
      <c r="M44" s="9">
        <f>IF($A44="","",IF($N44&gt;0,"Recebido",IF($L44&gt;0,"Em atraso","Em dia")))</f>
        <v/>
      </c>
      <c r="N44" s="34">
        <f>IF($A44="","",SUMIFS('Contribuições'!$H$2:$H$101,'Contribuições'!$C$2:$C$101,$A44,'Contribuições'!$E$2:$E$101,"Repasse",'Contribuições'!$I$2:$I$101,"Pago"))</f>
        <v/>
      </c>
      <c r="O44" s="3" t="n"/>
      <c r="P44" s="8">
        <f>IF($A44="","",IF($N44&gt;0,9999,$G44))</f>
        <v/>
      </c>
    </row>
    <row r="45">
      <c r="A45" s="2" t="n"/>
      <c r="B45" s="3" t="n"/>
      <c r="C45" s="3" t="n"/>
      <c r="D45" s="3" t="n"/>
      <c r="E45" s="32" t="n"/>
      <c r="F45" s="33" t="n"/>
      <c r="G45" s="6" t="n"/>
      <c r="H45" s="32" t="n"/>
      <c r="I45" s="35">
        <f>IF($A45="","",SUMIFS('Contribuições'!$H$2:$H$101,'Contribuições'!$C$2:$C$101,$A45,'Contribuições'!$E$2:$E$101,"Contribuição",'Contribuições'!$I$2:$I$101,"Pago"))</f>
        <v/>
      </c>
      <c r="J45" s="11">
        <f>IF($A45="","",COUNTIFS('Contribuições'!$C$2:$C$101,$A45,'Contribuições'!$E$2:$E$101,"Contribuição",'Contribuições'!$I$2:$I$101,"Pago"))</f>
        <v/>
      </c>
      <c r="K45" s="11">
        <f>IF($A45="","",IF(TODAY()&lt;$E45,0,MAX(0,DATEDIF($E45,TODAY(),"m")+1-$J45)))</f>
        <v/>
      </c>
      <c r="L45" s="35">
        <f>IF($A45="","",$K45*$F45)</f>
        <v/>
      </c>
      <c r="M45" s="12">
        <f>IF($A45="","",IF($N45&gt;0,"Recebido",IF($L45&gt;0,"Em atraso","Em dia")))</f>
        <v/>
      </c>
      <c r="N45" s="35">
        <f>IF($A45="","",SUMIFS('Contribuições'!$H$2:$H$101,'Contribuições'!$C$2:$C$101,$A45,'Contribuições'!$E$2:$E$101,"Repasse",'Contribuições'!$I$2:$I$101,"Pago"))</f>
        <v/>
      </c>
      <c r="O45" s="3" t="n"/>
      <c r="P45" s="11">
        <f>IF($A45="","",IF($N45&gt;0,9999,$G45))</f>
        <v/>
      </c>
    </row>
    <row r="46">
      <c r="A46" s="2" t="n"/>
      <c r="B46" s="3" t="n"/>
      <c r="C46" s="3" t="n"/>
      <c r="D46" s="3" t="n"/>
      <c r="E46" s="32" t="n"/>
      <c r="F46" s="33" t="n"/>
      <c r="G46" s="6" t="n"/>
      <c r="H46" s="32" t="n"/>
      <c r="I46" s="34">
        <f>IF($A46="","",SUMIFS('Contribuições'!$H$2:$H$101,'Contribuições'!$C$2:$C$101,$A46,'Contribuições'!$E$2:$E$101,"Contribuição",'Contribuições'!$I$2:$I$101,"Pago"))</f>
        <v/>
      </c>
      <c r="J46" s="8">
        <f>IF($A46="","",COUNTIFS('Contribuições'!$C$2:$C$101,$A46,'Contribuições'!$E$2:$E$101,"Contribuição",'Contribuições'!$I$2:$I$101,"Pago"))</f>
        <v/>
      </c>
      <c r="K46" s="8">
        <f>IF($A46="","",IF(TODAY()&lt;$E46,0,MAX(0,DATEDIF($E46,TODAY(),"m")+1-$J46)))</f>
        <v/>
      </c>
      <c r="L46" s="34">
        <f>IF($A46="","",$K46*$F46)</f>
        <v/>
      </c>
      <c r="M46" s="9">
        <f>IF($A46="","",IF($N46&gt;0,"Recebido",IF($L46&gt;0,"Em atraso","Em dia")))</f>
        <v/>
      </c>
      <c r="N46" s="34">
        <f>IF($A46="","",SUMIFS('Contribuições'!$H$2:$H$101,'Contribuições'!$C$2:$C$101,$A46,'Contribuições'!$E$2:$E$101,"Repasse",'Contribuições'!$I$2:$I$101,"Pago"))</f>
        <v/>
      </c>
      <c r="O46" s="3" t="n"/>
      <c r="P46" s="8">
        <f>IF($A46="","",IF($N46&gt;0,9999,$G46))</f>
        <v/>
      </c>
    </row>
    <row r="47">
      <c r="A47" s="2" t="n"/>
      <c r="B47" s="3" t="n"/>
      <c r="C47" s="3" t="n"/>
      <c r="D47" s="3" t="n"/>
      <c r="E47" s="32" t="n"/>
      <c r="F47" s="33" t="n"/>
      <c r="G47" s="6" t="n"/>
      <c r="H47" s="32" t="n"/>
      <c r="I47" s="35">
        <f>IF($A47="","",SUMIFS('Contribuições'!$H$2:$H$101,'Contribuições'!$C$2:$C$101,$A47,'Contribuições'!$E$2:$E$101,"Contribuição",'Contribuições'!$I$2:$I$101,"Pago"))</f>
        <v/>
      </c>
      <c r="J47" s="11">
        <f>IF($A47="","",COUNTIFS('Contribuições'!$C$2:$C$101,$A47,'Contribuições'!$E$2:$E$101,"Contribuição",'Contribuições'!$I$2:$I$101,"Pago"))</f>
        <v/>
      </c>
      <c r="K47" s="11">
        <f>IF($A47="","",IF(TODAY()&lt;$E47,0,MAX(0,DATEDIF($E47,TODAY(),"m")+1-$J47)))</f>
        <v/>
      </c>
      <c r="L47" s="35">
        <f>IF($A47="","",$K47*$F47)</f>
        <v/>
      </c>
      <c r="M47" s="12">
        <f>IF($A47="","",IF($N47&gt;0,"Recebido",IF($L47&gt;0,"Em atraso","Em dia")))</f>
        <v/>
      </c>
      <c r="N47" s="35">
        <f>IF($A47="","",SUMIFS('Contribuições'!$H$2:$H$101,'Contribuições'!$C$2:$C$101,$A47,'Contribuições'!$E$2:$E$101,"Repasse",'Contribuições'!$I$2:$I$101,"Pago"))</f>
        <v/>
      </c>
      <c r="O47" s="3" t="n"/>
      <c r="P47" s="11">
        <f>IF($A47="","",IF($N47&gt;0,9999,$G47))</f>
        <v/>
      </c>
    </row>
    <row r="48">
      <c r="A48" s="2" t="n"/>
      <c r="B48" s="3" t="n"/>
      <c r="C48" s="3" t="n"/>
      <c r="D48" s="3" t="n"/>
      <c r="E48" s="32" t="n"/>
      <c r="F48" s="33" t="n"/>
      <c r="G48" s="6" t="n"/>
      <c r="H48" s="32" t="n"/>
      <c r="I48" s="34">
        <f>IF($A48="","",SUMIFS('Contribuições'!$H$2:$H$101,'Contribuições'!$C$2:$C$101,$A48,'Contribuições'!$E$2:$E$101,"Contribuição",'Contribuições'!$I$2:$I$101,"Pago"))</f>
        <v/>
      </c>
      <c r="J48" s="8">
        <f>IF($A48="","",COUNTIFS('Contribuições'!$C$2:$C$101,$A48,'Contribuições'!$E$2:$E$101,"Contribuição",'Contribuições'!$I$2:$I$101,"Pago"))</f>
        <v/>
      </c>
      <c r="K48" s="8">
        <f>IF($A48="","",IF(TODAY()&lt;$E48,0,MAX(0,DATEDIF($E48,TODAY(),"m")+1-$J48)))</f>
        <v/>
      </c>
      <c r="L48" s="34">
        <f>IF($A48="","",$K48*$F48)</f>
        <v/>
      </c>
      <c r="M48" s="9">
        <f>IF($A48="","",IF($N48&gt;0,"Recebido",IF($L48&gt;0,"Em atraso","Em dia")))</f>
        <v/>
      </c>
      <c r="N48" s="34">
        <f>IF($A48="","",SUMIFS('Contribuições'!$H$2:$H$101,'Contribuições'!$C$2:$C$101,$A48,'Contribuições'!$E$2:$E$101,"Repasse",'Contribuições'!$I$2:$I$101,"Pago"))</f>
        <v/>
      </c>
      <c r="O48" s="3" t="n"/>
      <c r="P48" s="8">
        <f>IF($A48="","",IF($N48&gt;0,9999,$G48))</f>
        <v/>
      </c>
    </row>
    <row r="49">
      <c r="A49" s="2" t="n"/>
      <c r="B49" s="3" t="n"/>
      <c r="C49" s="3" t="n"/>
      <c r="D49" s="3" t="n"/>
      <c r="E49" s="32" t="n"/>
      <c r="F49" s="33" t="n"/>
      <c r="G49" s="6" t="n"/>
      <c r="H49" s="32" t="n"/>
      <c r="I49" s="35">
        <f>IF($A49="","",SUMIFS('Contribuições'!$H$2:$H$101,'Contribuições'!$C$2:$C$101,$A49,'Contribuições'!$E$2:$E$101,"Contribuição",'Contribuições'!$I$2:$I$101,"Pago"))</f>
        <v/>
      </c>
      <c r="J49" s="11">
        <f>IF($A49="","",COUNTIFS('Contribuições'!$C$2:$C$101,$A49,'Contribuições'!$E$2:$E$101,"Contribuição",'Contribuições'!$I$2:$I$101,"Pago"))</f>
        <v/>
      </c>
      <c r="K49" s="11">
        <f>IF($A49="","",IF(TODAY()&lt;$E49,0,MAX(0,DATEDIF($E49,TODAY(),"m")+1-$J49)))</f>
        <v/>
      </c>
      <c r="L49" s="35">
        <f>IF($A49="","",$K49*$F49)</f>
        <v/>
      </c>
      <c r="M49" s="12">
        <f>IF($A49="","",IF($N49&gt;0,"Recebido",IF($L49&gt;0,"Em atraso","Em dia")))</f>
        <v/>
      </c>
      <c r="N49" s="35">
        <f>IF($A49="","",SUMIFS('Contribuições'!$H$2:$H$101,'Contribuições'!$C$2:$C$101,$A49,'Contribuições'!$E$2:$E$101,"Repasse",'Contribuições'!$I$2:$I$101,"Pago"))</f>
        <v/>
      </c>
      <c r="O49" s="3" t="n"/>
      <c r="P49" s="11">
        <f>IF($A49="","",IF($N49&gt;0,9999,$G49))</f>
        <v/>
      </c>
    </row>
    <row r="50">
      <c r="A50" s="2" t="n"/>
      <c r="B50" s="3" t="n"/>
      <c r="C50" s="3" t="n"/>
      <c r="D50" s="3" t="n"/>
      <c r="E50" s="32" t="n"/>
      <c r="F50" s="33" t="n"/>
      <c r="G50" s="6" t="n"/>
      <c r="H50" s="32" t="n"/>
      <c r="I50" s="34">
        <f>IF($A50="","",SUMIFS('Contribuições'!$H$2:$H$101,'Contribuições'!$C$2:$C$101,$A50,'Contribuições'!$E$2:$E$101,"Contribuição",'Contribuições'!$I$2:$I$101,"Pago"))</f>
        <v/>
      </c>
      <c r="J50" s="8">
        <f>IF($A50="","",COUNTIFS('Contribuições'!$C$2:$C$101,$A50,'Contribuições'!$E$2:$E$101,"Contribuição",'Contribuições'!$I$2:$I$101,"Pago"))</f>
        <v/>
      </c>
      <c r="K50" s="8">
        <f>IF($A50="","",IF(TODAY()&lt;$E50,0,MAX(0,DATEDIF($E50,TODAY(),"m")+1-$J50)))</f>
        <v/>
      </c>
      <c r="L50" s="34">
        <f>IF($A50="","",$K50*$F50)</f>
        <v/>
      </c>
      <c r="M50" s="9">
        <f>IF($A50="","",IF($N50&gt;0,"Recebido",IF($L50&gt;0,"Em atraso","Em dia")))</f>
        <v/>
      </c>
      <c r="N50" s="34">
        <f>IF($A50="","",SUMIFS('Contribuições'!$H$2:$H$101,'Contribuições'!$C$2:$C$101,$A50,'Contribuições'!$E$2:$E$101,"Repasse",'Contribuições'!$I$2:$I$101,"Pago"))</f>
        <v/>
      </c>
      <c r="O50" s="3" t="n"/>
      <c r="P50" s="8">
        <f>IF($A50="","",IF($N50&gt;0,9999,$G50))</f>
        <v/>
      </c>
    </row>
    <row r="51">
      <c r="A51" s="2" t="n"/>
      <c r="B51" s="3" t="n"/>
      <c r="C51" s="3" t="n"/>
      <c r="D51" s="3" t="n"/>
      <c r="E51" s="32" t="n"/>
      <c r="F51" s="33" t="n"/>
      <c r="G51" s="6" t="n"/>
      <c r="H51" s="32" t="n"/>
      <c r="I51" s="35">
        <f>IF($A51="","",SUMIFS('Contribuições'!$H$2:$H$101,'Contribuições'!$C$2:$C$101,$A51,'Contribuições'!$E$2:$E$101,"Contribuição",'Contribuições'!$I$2:$I$101,"Pago"))</f>
        <v/>
      </c>
      <c r="J51" s="11">
        <f>IF($A51="","",COUNTIFS('Contribuições'!$C$2:$C$101,$A51,'Contribuições'!$E$2:$E$101,"Contribuição",'Contribuições'!$I$2:$I$101,"Pago"))</f>
        <v/>
      </c>
      <c r="K51" s="11">
        <f>IF($A51="","",IF(TODAY()&lt;$E51,0,MAX(0,DATEDIF($E51,TODAY(),"m")+1-$J51)))</f>
        <v/>
      </c>
      <c r="L51" s="35">
        <f>IF($A51="","",$K51*$F51)</f>
        <v/>
      </c>
      <c r="M51" s="12">
        <f>IF($A51="","",IF($N51&gt;0,"Recebido",IF($L51&gt;0,"Em atraso","Em dia")))</f>
        <v/>
      </c>
      <c r="N51" s="35">
        <f>IF($A51="","",SUMIFS('Contribuições'!$H$2:$H$101,'Contribuições'!$C$2:$C$101,$A51,'Contribuições'!$E$2:$E$101,"Repasse",'Contribuições'!$I$2:$I$101,"Pago"))</f>
        <v/>
      </c>
      <c r="O51" s="3" t="n"/>
      <c r="P51" s="11">
        <f>IF($A51="","",IF($N51&gt;0,9999,$G51))</f>
        <v/>
      </c>
    </row>
    <row r="52">
      <c r="A52" s="2" t="n"/>
      <c r="B52" s="3" t="n"/>
      <c r="C52" s="3" t="n"/>
      <c r="D52" s="3" t="n"/>
      <c r="E52" s="32" t="n"/>
      <c r="F52" s="33" t="n"/>
      <c r="G52" s="6" t="n"/>
      <c r="H52" s="32" t="n"/>
      <c r="I52" s="34">
        <f>IF($A52="","",SUMIFS('Contribuições'!$H$2:$H$101,'Contribuições'!$C$2:$C$101,$A52,'Contribuições'!$E$2:$E$101,"Contribuição",'Contribuições'!$I$2:$I$101,"Pago"))</f>
        <v/>
      </c>
      <c r="J52" s="8">
        <f>IF($A52="","",COUNTIFS('Contribuições'!$C$2:$C$101,$A52,'Contribuições'!$E$2:$E$101,"Contribuição",'Contribuições'!$I$2:$I$101,"Pago"))</f>
        <v/>
      </c>
      <c r="K52" s="8">
        <f>IF($A52="","",IF(TODAY()&lt;$E52,0,MAX(0,DATEDIF($E52,TODAY(),"m")+1-$J52)))</f>
        <v/>
      </c>
      <c r="L52" s="34">
        <f>IF($A52="","",$K52*$F52)</f>
        <v/>
      </c>
      <c r="M52" s="9">
        <f>IF($A52="","",IF($N52&gt;0,"Recebido",IF($L52&gt;0,"Em atraso","Em dia")))</f>
        <v/>
      </c>
      <c r="N52" s="34">
        <f>IF($A52="","",SUMIFS('Contribuições'!$H$2:$H$101,'Contribuições'!$C$2:$C$101,$A52,'Contribuições'!$E$2:$E$101,"Repasse",'Contribuições'!$I$2:$I$101,"Pago"))</f>
        <v/>
      </c>
      <c r="O52" s="3" t="n"/>
      <c r="P52" s="8">
        <f>IF($A52="","",IF($N52&gt;0,9999,$G52))</f>
        <v/>
      </c>
    </row>
    <row r="53">
      <c r="A53" s="2" t="n"/>
      <c r="B53" s="3" t="n"/>
      <c r="C53" s="3" t="n"/>
      <c r="D53" s="3" t="n"/>
      <c r="E53" s="32" t="n"/>
      <c r="F53" s="33" t="n"/>
      <c r="G53" s="6" t="n"/>
      <c r="H53" s="32" t="n"/>
      <c r="I53" s="35">
        <f>IF($A53="","",SUMIFS('Contribuições'!$H$2:$H$101,'Contribuições'!$C$2:$C$101,$A53,'Contribuições'!$E$2:$E$101,"Contribuição",'Contribuições'!$I$2:$I$101,"Pago"))</f>
        <v/>
      </c>
      <c r="J53" s="11">
        <f>IF($A53="","",COUNTIFS('Contribuições'!$C$2:$C$101,$A53,'Contribuições'!$E$2:$E$101,"Contribuição",'Contribuições'!$I$2:$I$101,"Pago"))</f>
        <v/>
      </c>
      <c r="K53" s="11">
        <f>IF($A53="","",IF(TODAY()&lt;$E53,0,MAX(0,DATEDIF($E53,TODAY(),"m")+1-$J53)))</f>
        <v/>
      </c>
      <c r="L53" s="35">
        <f>IF($A53="","",$K53*$F53)</f>
        <v/>
      </c>
      <c r="M53" s="12">
        <f>IF($A53="","",IF($N53&gt;0,"Recebido",IF($L53&gt;0,"Em atraso","Em dia")))</f>
        <v/>
      </c>
      <c r="N53" s="35">
        <f>IF($A53="","",SUMIFS('Contribuições'!$H$2:$H$101,'Contribuições'!$C$2:$C$101,$A53,'Contribuições'!$E$2:$E$101,"Repasse",'Contribuições'!$I$2:$I$101,"Pago"))</f>
        <v/>
      </c>
      <c r="O53" s="3" t="n"/>
      <c r="P53" s="11">
        <f>IF($A53="","",IF($N53&gt;0,9999,$G53))</f>
        <v/>
      </c>
    </row>
    <row r="54">
      <c r="A54" s="2" t="n"/>
      <c r="B54" s="3" t="n"/>
      <c r="C54" s="3" t="n"/>
      <c r="D54" s="3" t="n"/>
      <c r="E54" s="32" t="n"/>
      <c r="F54" s="33" t="n"/>
      <c r="G54" s="6" t="n"/>
      <c r="H54" s="32" t="n"/>
      <c r="I54" s="34">
        <f>IF($A54="","",SUMIFS('Contribuições'!$H$2:$H$101,'Contribuições'!$C$2:$C$101,$A54,'Contribuições'!$E$2:$E$101,"Contribuição",'Contribuições'!$I$2:$I$101,"Pago"))</f>
        <v/>
      </c>
      <c r="J54" s="8">
        <f>IF($A54="","",COUNTIFS('Contribuições'!$C$2:$C$101,$A54,'Contribuições'!$E$2:$E$101,"Contribuição",'Contribuições'!$I$2:$I$101,"Pago"))</f>
        <v/>
      </c>
      <c r="K54" s="8">
        <f>IF($A54="","",IF(TODAY()&lt;$E54,0,MAX(0,DATEDIF($E54,TODAY(),"m")+1-$J54)))</f>
        <v/>
      </c>
      <c r="L54" s="34">
        <f>IF($A54="","",$K54*$F54)</f>
        <v/>
      </c>
      <c r="M54" s="9">
        <f>IF($A54="","",IF($N54&gt;0,"Recebido",IF($L54&gt;0,"Em atraso","Em dia")))</f>
        <v/>
      </c>
      <c r="N54" s="34">
        <f>IF($A54="","",SUMIFS('Contribuições'!$H$2:$H$101,'Contribuições'!$C$2:$C$101,$A54,'Contribuições'!$E$2:$E$101,"Repasse",'Contribuições'!$I$2:$I$101,"Pago"))</f>
        <v/>
      </c>
      <c r="O54" s="3" t="n"/>
      <c r="P54" s="8">
        <f>IF($A54="","",IF($N54&gt;0,9999,$G54))</f>
        <v/>
      </c>
    </row>
    <row r="55">
      <c r="A55" s="2" t="n"/>
      <c r="B55" s="3" t="n"/>
      <c r="C55" s="3" t="n"/>
      <c r="D55" s="3" t="n"/>
      <c r="E55" s="32" t="n"/>
      <c r="F55" s="33" t="n"/>
      <c r="G55" s="6" t="n"/>
      <c r="H55" s="32" t="n"/>
      <c r="I55" s="35">
        <f>IF($A55="","",SUMIFS('Contribuições'!$H$2:$H$101,'Contribuições'!$C$2:$C$101,$A55,'Contribuições'!$E$2:$E$101,"Contribuição",'Contribuições'!$I$2:$I$101,"Pago"))</f>
        <v/>
      </c>
      <c r="J55" s="11">
        <f>IF($A55="","",COUNTIFS('Contribuições'!$C$2:$C$101,$A55,'Contribuições'!$E$2:$E$101,"Contribuição",'Contribuições'!$I$2:$I$101,"Pago"))</f>
        <v/>
      </c>
      <c r="K55" s="11">
        <f>IF($A55="","",IF(TODAY()&lt;$E55,0,MAX(0,DATEDIF($E55,TODAY(),"m")+1-$J55)))</f>
        <v/>
      </c>
      <c r="L55" s="35">
        <f>IF($A55="","",$K55*$F55)</f>
        <v/>
      </c>
      <c r="M55" s="12">
        <f>IF($A55="","",IF($N55&gt;0,"Recebido",IF($L55&gt;0,"Em atraso","Em dia")))</f>
        <v/>
      </c>
      <c r="N55" s="35">
        <f>IF($A55="","",SUMIFS('Contribuições'!$H$2:$H$101,'Contribuições'!$C$2:$C$101,$A55,'Contribuições'!$E$2:$E$101,"Repasse",'Contribuições'!$I$2:$I$101,"Pago"))</f>
        <v/>
      </c>
      <c r="O55" s="3" t="n"/>
      <c r="P55" s="11">
        <f>IF($A55="","",IF($N55&gt;0,9999,$G55))</f>
        <v/>
      </c>
    </row>
    <row r="56">
      <c r="A56" s="2" t="n"/>
      <c r="B56" s="3" t="n"/>
      <c r="C56" s="3" t="n"/>
      <c r="D56" s="3" t="n"/>
      <c r="E56" s="32" t="n"/>
      <c r="F56" s="33" t="n"/>
      <c r="G56" s="6" t="n"/>
      <c r="H56" s="32" t="n"/>
      <c r="I56" s="34">
        <f>IF($A56="","",SUMIFS('Contribuições'!$H$2:$H$101,'Contribuições'!$C$2:$C$101,$A56,'Contribuições'!$E$2:$E$101,"Contribuição",'Contribuições'!$I$2:$I$101,"Pago"))</f>
        <v/>
      </c>
      <c r="J56" s="8">
        <f>IF($A56="","",COUNTIFS('Contribuições'!$C$2:$C$101,$A56,'Contribuições'!$E$2:$E$101,"Contribuição",'Contribuições'!$I$2:$I$101,"Pago"))</f>
        <v/>
      </c>
      <c r="K56" s="8">
        <f>IF($A56="","",IF(TODAY()&lt;$E56,0,MAX(0,DATEDIF($E56,TODAY(),"m")+1-$J56)))</f>
        <v/>
      </c>
      <c r="L56" s="34">
        <f>IF($A56="","",$K56*$F56)</f>
        <v/>
      </c>
      <c r="M56" s="9">
        <f>IF($A56="","",IF($N56&gt;0,"Recebido",IF($L56&gt;0,"Em atraso","Em dia")))</f>
        <v/>
      </c>
      <c r="N56" s="34">
        <f>IF($A56="","",SUMIFS('Contribuições'!$H$2:$H$101,'Contribuições'!$C$2:$C$101,$A56,'Contribuições'!$E$2:$E$101,"Repasse",'Contribuições'!$I$2:$I$101,"Pago"))</f>
        <v/>
      </c>
      <c r="O56" s="3" t="n"/>
      <c r="P56" s="8">
        <f>IF($A56="","",IF($N56&gt;0,9999,$G56))</f>
        <v/>
      </c>
    </row>
    <row r="57">
      <c r="A57" s="2" t="n"/>
      <c r="B57" s="3" t="n"/>
      <c r="C57" s="3" t="n"/>
      <c r="D57" s="3" t="n"/>
      <c r="E57" s="32" t="n"/>
      <c r="F57" s="33" t="n"/>
      <c r="G57" s="6" t="n"/>
      <c r="H57" s="32" t="n"/>
      <c r="I57" s="35">
        <f>IF($A57="","",SUMIFS('Contribuições'!$H$2:$H$101,'Contribuições'!$C$2:$C$101,$A57,'Contribuições'!$E$2:$E$101,"Contribuição",'Contribuições'!$I$2:$I$101,"Pago"))</f>
        <v/>
      </c>
      <c r="J57" s="11">
        <f>IF($A57="","",COUNTIFS('Contribuições'!$C$2:$C$101,$A57,'Contribuições'!$E$2:$E$101,"Contribuição",'Contribuições'!$I$2:$I$101,"Pago"))</f>
        <v/>
      </c>
      <c r="K57" s="11">
        <f>IF($A57="","",IF(TODAY()&lt;$E57,0,MAX(0,DATEDIF($E57,TODAY(),"m")+1-$J57)))</f>
        <v/>
      </c>
      <c r="L57" s="35">
        <f>IF($A57="","",$K57*$F57)</f>
        <v/>
      </c>
      <c r="M57" s="12">
        <f>IF($A57="","",IF($N57&gt;0,"Recebido",IF($L57&gt;0,"Em atraso","Em dia")))</f>
        <v/>
      </c>
      <c r="N57" s="35">
        <f>IF($A57="","",SUMIFS('Contribuições'!$H$2:$H$101,'Contribuições'!$C$2:$C$101,$A57,'Contribuições'!$E$2:$E$101,"Repasse",'Contribuições'!$I$2:$I$101,"Pago"))</f>
        <v/>
      </c>
      <c r="O57" s="3" t="n"/>
      <c r="P57" s="11">
        <f>IF($A57="","",IF($N57&gt;0,9999,$G57))</f>
        <v/>
      </c>
    </row>
    <row r="58">
      <c r="A58" s="2" t="n"/>
      <c r="B58" s="3" t="n"/>
      <c r="C58" s="3" t="n"/>
      <c r="D58" s="3" t="n"/>
      <c r="E58" s="32" t="n"/>
      <c r="F58" s="33" t="n"/>
      <c r="G58" s="6" t="n"/>
      <c r="H58" s="32" t="n"/>
      <c r="I58" s="34">
        <f>IF($A58="","",SUMIFS('Contribuições'!$H$2:$H$101,'Contribuições'!$C$2:$C$101,$A58,'Contribuições'!$E$2:$E$101,"Contribuição",'Contribuições'!$I$2:$I$101,"Pago"))</f>
        <v/>
      </c>
      <c r="J58" s="8">
        <f>IF($A58="","",COUNTIFS('Contribuições'!$C$2:$C$101,$A58,'Contribuições'!$E$2:$E$101,"Contribuição",'Contribuições'!$I$2:$I$101,"Pago"))</f>
        <v/>
      </c>
      <c r="K58" s="8">
        <f>IF($A58="","",IF(TODAY()&lt;$E58,0,MAX(0,DATEDIF($E58,TODAY(),"m")+1-$J58)))</f>
        <v/>
      </c>
      <c r="L58" s="34">
        <f>IF($A58="","",$K58*$F58)</f>
        <v/>
      </c>
      <c r="M58" s="9">
        <f>IF($A58="","",IF($N58&gt;0,"Recebido",IF($L58&gt;0,"Em atraso","Em dia")))</f>
        <v/>
      </c>
      <c r="N58" s="34">
        <f>IF($A58="","",SUMIFS('Contribuições'!$H$2:$H$101,'Contribuições'!$C$2:$C$101,$A58,'Contribuições'!$E$2:$E$101,"Repasse",'Contribuições'!$I$2:$I$101,"Pago"))</f>
        <v/>
      </c>
      <c r="O58" s="3" t="n"/>
      <c r="P58" s="8">
        <f>IF($A58="","",IF($N58&gt;0,9999,$G58))</f>
        <v/>
      </c>
    </row>
    <row r="59">
      <c r="A59" s="2" t="n"/>
      <c r="B59" s="3" t="n"/>
      <c r="C59" s="3" t="n"/>
      <c r="D59" s="3" t="n"/>
      <c r="E59" s="32" t="n"/>
      <c r="F59" s="33" t="n"/>
      <c r="G59" s="6" t="n"/>
      <c r="H59" s="32" t="n"/>
      <c r="I59" s="35">
        <f>IF($A59="","",SUMIFS('Contribuições'!$H$2:$H$101,'Contribuições'!$C$2:$C$101,$A59,'Contribuições'!$E$2:$E$101,"Contribuição",'Contribuições'!$I$2:$I$101,"Pago"))</f>
        <v/>
      </c>
      <c r="J59" s="11">
        <f>IF($A59="","",COUNTIFS('Contribuições'!$C$2:$C$101,$A59,'Contribuições'!$E$2:$E$101,"Contribuição",'Contribuições'!$I$2:$I$101,"Pago"))</f>
        <v/>
      </c>
      <c r="K59" s="11">
        <f>IF($A59="","",IF(TODAY()&lt;$E59,0,MAX(0,DATEDIF($E59,TODAY(),"m")+1-$J59)))</f>
        <v/>
      </c>
      <c r="L59" s="35">
        <f>IF($A59="","",$K59*$F59)</f>
        <v/>
      </c>
      <c r="M59" s="12">
        <f>IF($A59="","",IF($N59&gt;0,"Recebido",IF($L59&gt;0,"Em atraso","Em dia")))</f>
        <v/>
      </c>
      <c r="N59" s="35">
        <f>IF($A59="","",SUMIFS('Contribuições'!$H$2:$H$101,'Contribuições'!$C$2:$C$101,$A59,'Contribuições'!$E$2:$E$101,"Repasse",'Contribuições'!$I$2:$I$101,"Pago"))</f>
        <v/>
      </c>
      <c r="O59" s="3" t="n"/>
      <c r="P59" s="11">
        <f>IF($A59="","",IF($N59&gt;0,9999,$G59))</f>
        <v/>
      </c>
    </row>
    <row r="60">
      <c r="A60" s="2" t="n"/>
      <c r="B60" s="3" t="n"/>
      <c r="C60" s="3" t="n"/>
      <c r="D60" s="3" t="n"/>
      <c r="E60" s="32" t="n"/>
      <c r="F60" s="33" t="n"/>
      <c r="G60" s="6" t="n"/>
      <c r="H60" s="32" t="n"/>
      <c r="I60" s="34">
        <f>IF($A60="","",SUMIFS('Contribuições'!$H$2:$H$101,'Contribuições'!$C$2:$C$101,$A60,'Contribuições'!$E$2:$E$101,"Contribuição",'Contribuições'!$I$2:$I$101,"Pago"))</f>
        <v/>
      </c>
      <c r="J60" s="8">
        <f>IF($A60="","",COUNTIFS('Contribuições'!$C$2:$C$101,$A60,'Contribuições'!$E$2:$E$101,"Contribuição",'Contribuições'!$I$2:$I$101,"Pago"))</f>
        <v/>
      </c>
      <c r="K60" s="8">
        <f>IF($A60="","",IF(TODAY()&lt;$E60,0,MAX(0,DATEDIF($E60,TODAY(),"m")+1-$J60)))</f>
        <v/>
      </c>
      <c r="L60" s="34">
        <f>IF($A60="","",$K60*$F60)</f>
        <v/>
      </c>
      <c r="M60" s="9">
        <f>IF($A60="","",IF($N60&gt;0,"Recebido",IF($L60&gt;0,"Em atraso","Em dia")))</f>
        <v/>
      </c>
      <c r="N60" s="34">
        <f>IF($A60="","",SUMIFS('Contribuições'!$H$2:$H$101,'Contribuições'!$C$2:$C$101,$A60,'Contribuições'!$E$2:$E$101,"Repasse",'Contribuições'!$I$2:$I$101,"Pago"))</f>
        <v/>
      </c>
      <c r="O60" s="3" t="n"/>
      <c r="P60" s="8">
        <f>IF($A60="","",IF($N60&gt;0,9999,$G60))</f>
        <v/>
      </c>
    </row>
    <row r="61">
      <c r="A61" s="2" t="n"/>
      <c r="B61" s="3" t="n"/>
      <c r="C61" s="3" t="n"/>
      <c r="D61" s="3" t="n"/>
      <c r="E61" s="32" t="n"/>
      <c r="F61" s="33" t="n"/>
      <c r="G61" s="6" t="n"/>
      <c r="H61" s="32" t="n"/>
      <c r="I61" s="35">
        <f>IF($A61="","",SUMIFS('Contribuições'!$H$2:$H$101,'Contribuições'!$C$2:$C$101,$A61,'Contribuições'!$E$2:$E$101,"Contribuição",'Contribuições'!$I$2:$I$101,"Pago"))</f>
        <v/>
      </c>
      <c r="J61" s="11">
        <f>IF($A61="","",COUNTIFS('Contribuições'!$C$2:$C$101,$A61,'Contribuições'!$E$2:$E$101,"Contribuição",'Contribuições'!$I$2:$I$101,"Pago"))</f>
        <v/>
      </c>
      <c r="K61" s="11">
        <f>IF($A61="","",IF(TODAY()&lt;$E61,0,MAX(0,DATEDIF($E61,TODAY(),"m")+1-$J61)))</f>
        <v/>
      </c>
      <c r="L61" s="35">
        <f>IF($A61="","",$K61*$F61)</f>
        <v/>
      </c>
      <c r="M61" s="12">
        <f>IF($A61="","",IF($N61&gt;0,"Recebido",IF($L61&gt;0,"Em atraso","Em dia")))</f>
        <v/>
      </c>
      <c r="N61" s="35">
        <f>IF($A61="","",SUMIFS('Contribuições'!$H$2:$H$101,'Contribuições'!$C$2:$C$101,$A61,'Contribuições'!$E$2:$E$101,"Repasse",'Contribuições'!$I$2:$I$101,"Pago"))</f>
        <v/>
      </c>
      <c r="O61" s="3" t="n"/>
      <c r="P61" s="11">
        <f>IF($A61="","",IF($N61&gt;0,9999,$G61))</f>
        <v/>
      </c>
    </row>
    <row r="62">
      <c r="A62" s="2" t="n"/>
      <c r="B62" s="3" t="n"/>
      <c r="C62" s="3" t="n"/>
      <c r="D62" s="3" t="n"/>
      <c r="E62" s="32" t="n"/>
      <c r="F62" s="33" t="n"/>
      <c r="G62" s="6" t="n"/>
      <c r="H62" s="32" t="n"/>
      <c r="I62" s="34">
        <f>IF($A62="","",SUMIFS('Contribuições'!$H$2:$H$101,'Contribuições'!$C$2:$C$101,$A62,'Contribuições'!$E$2:$E$101,"Contribuição",'Contribuições'!$I$2:$I$101,"Pago"))</f>
        <v/>
      </c>
      <c r="J62" s="8">
        <f>IF($A62="","",COUNTIFS('Contribuições'!$C$2:$C$101,$A62,'Contribuições'!$E$2:$E$101,"Contribuição",'Contribuições'!$I$2:$I$101,"Pago"))</f>
        <v/>
      </c>
      <c r="K62" s="8">
        <f>IF($A62="","",IF(TODAY()&lt;$E62,0,MAX(0,DATEDIF($E62,TODAY(),"m")+1-$J62)))</f>
        <v/>
      </c>
      <c r="L62" s="34">
        <f>IF($A62="","",$K62*$F62)</f>
        <v/>
      </c>
      <c r="M62" s="9">
        <f>IF($A62="","",IF($N62&gt;0,"Recebido",IF($L62&gt;0,"Em atraso","Em dia")))</f>
        <v/>
      </c>
      <c r="N62" s="34">
        <f>IF($A62="","",SUMIFS('Contribuições'!$H$2:$H$101,'Contribuições'!$C$2:$C$101,$A62,'Contribuições'!$E$2:$E$101,"Repasse",'Contribuições'!$I$2:$I$101,"Pago"))</f>
        <v/>
      </c>
      <c r="O62" s="3" t="n"/>
      <c r="P62" s="8">
        <f>IF($A62="","",IF($N62&gt;0,9999,$G62))</f>
        <v/>
      </c>
    </row>
    <row r="63">
      <c r="A63" s="2" t="n"/>
      <c r="B63" s="3" t="n"/>
      <c r="C63" s="3" t="n"/>
      <c r="D63" s="3" t="n"/>
      <c r="E63" s="32" t="n"/>
      <c r="F63" s="33" t="n"/>
      <c r="G63" s="6" t="n"/>
      <c r="H63" s="32" t="n"/>
      <c r="I63" s="35">
        <f>IF($A63="","",SUMIFS('Contribuições'!$H$2:$H$101,'Contribuições'!$C$2:$C$101,$A63,'Contribuições'!$E$2:$E$101,"Contribuição",'Contribuições'!$I$2:$I$101,"Pago"))</f>
        <v/>
      </c>
      <c r="J63" s="11">
        <f>IF($A63="","",COUNTIFS('Contribuições'!$C$2:$C$101,$A63,'Contribuições'!$E$2:$E$101,"Contribuição",'Contribuições'!$I$2:$I$101,"Pago"))</f>
        <v/>
      </c>
      <c r="K63" s="11">
        <f>IF($A63="","",IF(TODAY()&lt;$E63,0,MAX(0,DATEDIF($E63,TODAY(),"m")+1-$J63)))</f>
        <v/>
      </c>
      <c r="L63" s="35">
        <f>IF($A63="","",$K63*$F63)</f>
        <v/>
      </c>
      <c r="M63" s="12">
        <f>IF($A63="","",IF($N63&gt;0,"Recebido",IF($L63&gt;0,"Em atraso","Em dia")))</f>
        <v/>
      </c>
      <c r="N63" s="35">
        <f>IF($A63="","",SUMIFS('Contribuições'!$H$2:$H$101,'Contribuições'!$C$2:$C$101,$A63,'Contribuições'!$E$2:$E$101,"Repasse",'Contribuições'!$I$2:$I$101,"Pago"))</f>
        <v/>
      </c>
      <c r="O63" s="3" t="n"/>
      <c r="P63" s="11">
        <f>IF($A63="","",IF($N63&gt;0,9999,$G63))</f>
        <v/>
      </c>
    </row>
    <row r="64">
      <c r="A64" s="2" t="n"/>
      <c r="B64" s="3" t="n"/>
      <c r="C64" s="3" t="n"/>
      <c r="D64" s="3" t="n"/>
      <c r="E64" s="32" t="n"/>
      <c r="F64" s="33" t="n"/>
      <c r="G64" s="6" t="n"/>
      <c r="H64" s="32" t="n"/>
      <c r="I64" s="34">
        <f>IF($A64="","",SUMIFS('Contribuições'!$H$2:$H$101,'Contribuições'!$C$2:$C$101,$A64,'Contribuições'!$E$2:$E$101,"Contribuição",'Contribuições'!$I$2:$I$101,"Pago"))</f>
        <v/>
      </c>
      <c r="J64" s="8">
        <f>IF($A64="","",COUNTIFS('Contribuições'!$C$2:$C$101,$A64,'Contribuições'!$E$2:$E$101,"Contribuição",'Contribuições'!$I$2:$I$101,"Pago"))</f>
        <v/>
      </c>
      <c r="K64" s="8">
        <f>IF($A64="","",IF(TODAY()&lt;$E64,0,MAX(0,DATEDIF($E64,TODAY(),"m")+1-$J64)))</f>
        <v/>
      </c>
      <c r="L64" s="34">
        <f>IF($A64="","",$K64*$F64)</f>
        <v/>
      </c>
      <c r="M64" s="9">
        <f>IF($A64="","",IF($N64&gt;0,"Recebido",IF($L64&gt;0,"Em atraso","Em dia")))</f>
        <v/>
      </c>
      <c r="N64" s="34">
        <f>IF($A64="","",SUMIFS('Contribuições'!$H$2:$H$101,'Contribuições'!$C$2:$C$101,$A64,'Contribuições'!$E$2:$E$101,"Repasse",'Contribuições'!$I$2:$I$101,"Pago"))</f>
        <v/>
      </c>
      <c r="O64" s="3" t="n"/>
      <c r="P64" s="8">
        <f>IF($A64="","",IF($N64&gt;0,9999,$G64))</f>
        <v/>
      </c>
    </row>
    <row r="65">
      <c r="A65" s="2" t="n"/>
      <c r="B65" s="3" t="n"/>
      <c r="C65" s="3" t="n"/>
      <c r="D65" s="3" t="n"/>
      <c r="E65" s="32" t="n"/>
      <c r="F65" s="33" t="n"/>
      <c r="G65" s="6" t="n"/>
      <c r="H65" s="32" t="n"/>
      <c r="I65" s="35">
        <f>IF($A65="","",SUMIFS('Contribuições'!$H$2:$H$101,'Contribuições'!$C$2:$C$101,$A65,'Contribuições'!$E$2:$E$101,"Contribuição",'Contribuições'!$I$2:$I$101,"Pago"))</f>
        <v/>
      </c>
      <c r="J65" s="11">
        <f>IF($A65="","",COUNTIFS('Contribuições'!$C$2:$C$101,$A65,'Contribuições'!$E$2:$E$101,"Contribuição",'Contribuições'!$I$2:$I$101,"Pago"))</f>
        <v/>
      </c>
      <c r="K65" s="11">
        <f>IF($A65="","",IF(TODAY()&lt;$E65,0,MAX(0,DATEDIF($E65,TODAY(),"m")+1-$J65)))</f>
        <v/>
      </c>
      <c r="L65" s="35">
        <f>IF($A65="","",$K65*$F65)</f>
        <v/>
      </c>
      <c r="M65" s="12">
        <f>IF($A65="","",IF($N65&gt;0,"Recebido",IF($L65&gt;0,"Em atraso","Em dia")))</f>
        <v/>
      </c>
      <c r="N65" s="35">
        <f>IF($A65="","",SUMIFS('Contribuições'!$H$2:$H$101,'Contribuições'!$C$2:$C$101,$A65,'Contribuições'!$E$2:$E$101,"Repasse",'Contribuições'!$I$2:$I$101,"Pago"))</f>
        <v/>
      </c>
      <c r="O65" s="3" t="n"/>
      <c r="P65" s="11">
        <f>IF($A65="","",IF($N65&gt;0,9999,$G65))</f>
        <v/>
      </c>
    </row>
    <row r="66">
      <c r="A66" s="2" t="n"/>
      <c r="B66" s="3" t="n"/>
      <c r="C66" s="3" t="n"/>
      <c r="D66" s="3" t="n"/>
      <c r="E66" s="32" t="n"/>
      <c r="F66" s="33" t="n"/>
      <c r="G66" s="6" t="n"/>
      <c r="H66" s="32" t="n"/>
      <c r="I66" s="34">
        <f>IF($A66="","",SUMIFS('Contribuições'!$H$2:$H$101,'Contribuições'!$C$2:$C$101,$A66,'Contribuições'!$E$2:$E$101,"Contribuição",'Contribuições'!$I$2:$I$101,"Pago"))</f>
        <v/>
      </c>
      <c r="J66" s="8">
        <f>IF($A66="","",COUNTIFS('Contribuições'!$C$2:$C$101,$A66,'Contribuições'!$E$2:$E$101,"Contribuição",'Contribuições'!$I$2:$I$101,"Pago"))</f>
        <v/>
      </c>
      <c r="K66" s="8">
        <f>IF($A66="","",IF(TODAY()&lt;$E66,0,MAX(0,DATEDIF($E66,TODAY(),"m")+1-$J66)))</f>
        <v/>
      </c>
      <c r="L66" s="34">
        <f>IF($A66="","",$K66*$F66)</f>
        <v/>
      </c>
      <c r="M66" s="9">
        <f>IF($A66="","",IF($N66&gt;0,"Recebido",IF($L66&gt;0,"Em atraso","Em dia")))</f>
        <v/>
      </c>
      <c r="N66" s="34">
        <f>IF($A66="","",SUMIFS('Contribuições'!$H$2:$H$101,'Contribuições'!$C$2:$C$101,$A66,'Contribuições'!$E$2:$E$101,"Repasse",'Contribuições'!$I$2:$I$101,"Pago"))</f>
        <v/>
      </c>
      <c r="O66" s="3" t="n"/>
      <c r="P66" s="8">
        <f>IF($A66="","",IF($N66&gt;0,9999,$G66))</f>
        <v/>
      </c>
    </row>
    <row r="67">
      <c r="A67" s="2" t="n"/>
      <c r="B67" s="3" t="n"/>
      <c r="C67" s="3" t="n"/>
      <c r="D67" s="3" t="n"/>
      <c r="E67" s="32" t="n"/>
      <c r="F67" s="33" t="n"/>
      <c r="G67" s="6" t="n"/>
      <c r="H67" s="32" t="n"/>
      <c r="I67" s="35">
        <f>IF($A67="","",SUMIFS('Contribuições'!$H$2:$H$101,'Contribuições'!$C$2:$C$101,$A67,'Contribuições'!$E$2:$E$101,"Contribuição",'Contribuições'!$I$2:$I$101,"Pago"))</f>
        <v/>
      </c>
      <c r="J67" s="11">
        <f>IF($A67="","",COUNTIFS('Contribuições'!$C$2:$C$101,$A67,'Contribuições'!$E$2:$E$101,"Contribuição",'Contribuições'!$I$2:$I$101,"Pago"))</f>
        <v/>
      </c>
      <c r="K67" s="11">
        <f>IF($A67="","",IF(TODAY()&lt;$E67,0,MAX(0,DATEDIF($E67,TODAY(),"m")+1-$J67)))</f>
        <v/>
      </c>
      <c r="L67" s="35">
        <f>IF($A67="","",$K67*$F67)</f>
        <v/>
      </c>
      <c r="M67" s="12">
        <f>IF($A67="","",IF($N67&gt;0,"Recebido",IF($L67&gt;0,"Em atraso","Em dia")))</f>
        <v/>
      </c>
      <c r="N67" s="35">
        <f>IF($A67="","",SUMIFS('Contribuições'!$H$2:$H$101,'Contribuições'!$C$2:$C$101,$A67,'Contribuições'!$E$2:$E$101,"Repasse",'Contribuições'!$I$2:$I$101,"Pago"))</f>
        <v/>
      </c>
      <c r="O67" s="3" t="n"/>
      <c r="P67" s="11">
        <f>IF($A67="","",IF($N67&gt;0,9999,$G67))</f>
        <v/>
      </c>
    </row>
    <row r="68">
      <c r="A68" s="2" t="n"/>
      <c r="B68" s="3" t="n"/>
      <c r="C68" s="3" t="n"/>
      <c r="D68" s="3" t="n"/>
      <c r="E68" s="32" t="n"/>
      <c r="F68" s="33" t="n"/>
      <c r="G68" s="6" t="n"/>
      <c r="H68" s="32" t="n"/>
      <c r="I68" s="34">
        <f>IF($A68="","",SUMIFS('Contribuições'!$H$2:$H$101,'Contribuições'!$C$2:$C$101,$A68,'Contribuições'!$E$2:$E$101,"Contribuição",'Contribuições'!$I$2:$I$101,"Pago"))</f>
        <v/>
      </c>
      <c r="J68" s="8">
        <f>IF($A68="","",COUNTIFS('Contribuições'!$C$2:$C$101,$A68,'Contribuições'!$E$2:$E$101,"Contribuição",'Contribuições'!$I$2:$I$101,"Pago"))</f>
        <v/>
      </c>
      <c r="K68" s="8">
        <f>IF($A68="","",IF(TODAY()&lt;$E68,0,MAX(0,DATEDIF($E68,TODAY(),"m")+1-$J68)))</f>
        <v/>
      </c>
      <c r="L68" s="34">
        <f>IF($A68="","",$K68*$F68)</f>
        <v/>
      </c>
      <c r="M68" s="9">
        <f>IF($A68="","",IF($N68&gt;0,"Recebido",IF($L68&gt;0,"Em atraso","Em dia")))</f>
        <v/>
      </c>
      <c r="N68" s="34">
        <f>IF($A68="","",SUMIFS('Contribuições'!$H$2:$H$101,'Contribuições'!$C$2:$C$101,$A68,'Contribuições'!$E$2:$E$101,"Repasse",'Contribuições'!$I$2:$I$101,"Pago"))</f>
        <v/>
      </c>
      <c r="O68" s="3" t="n"/>
      <c r="P68" s="8">
        <f>IF($A68="","",IF($N68&gt;0,9999,$G68))</f>
        <v/>
      </c>
    </row>
    <row r="69">
      <c r="A69" s="2" t="n"/>
      <c r="B69" s="3" t="n"/>
      <c r="C69" s="3" t="n"/>
      <c r="D69" s="3" t="n"/>
      <c r="E69" s="32" t="n"/>
      <c r="F69" s="33" t="n"/>
      <c r="G69" s="6" t="n"/>
      <c r="H69" s="32" t="n"/>
      <c r="I69" s="35">
        <f>IF($A69="","",SUMIFS('Contribuições'!$H$2:$H$101,'Contribuições'!$C$2:$C$101,$A69,'Contribuições'!$E$2:$E$101,"Contribuição",'Contribuições'!$I$2:$I$101,"Pago"))</f>
        <v/>
      </c>
      <c r="J69" s="11">
        <f>IF($A69="","",COUNTIFS('Contribuições'!$C$2:$C$101,$A69,'Contribuições'!$E$2:$E$101,"Contribuição",'Contribuições'!$I$2:$I$101,"Pago"))</f>
        <v/>
      </c>
      <c r="K69" s="11">
        <f>IF($A69="","",IF(TODAY()&lt;$E69,0,MAX(0,DATEDIF($E69,TODAY(),"m")+1-$J69)))</f>
        <v/>
      </c>
      <c r="L69" s="35">
        <f>IF($A69="","",$K69*$F69)</f>
        <v/>
      </c>
      <c r="M69" s="12">
        <f>IF($A69="","",IF($N69&gt;0,"Recebido",IF($L69&gt;0,"Em atraso","Em dia")))</f>
        <v/>
      </c>
      <c r="N69" s="35">
        <f>IF($A69="","",SUMIFS('Contribuições'!$H$2:$H$101,'Contribuições'!$C$2:$C$101,$A69,'Contribuições'!$E$2:$E$101,"Repasse",'Contribuições'!$I$2:$I$101,"Pago"))</f>
        <v/>
      </c>
      <c r="O69" s="3" t="n"/>
      <c r="P69" s="11">
        <f>IF($A69="","",IF($N69&gt;0,9999,$G69))</f>
        <v/>
      </c>
    </row>
    <row r="70">
      <c r="A70" s="2" t="n"/>
      <c r="B70" s="3" t="n"/>
      <c r="C70" s="3" t="n"/>
      <c r="D70" s="3" t="n"/>
      <c r="E70" s="32" t="n"/>
      <c r="F70" s="33" t="n"/>
      <c r="G70" s="6" t="n"/>
      <c r="H70" s="32" t="n"/>
      <c r="I70" s="34">
        <f>IF($A70="","",SUMIFS('Contribuições'!$H$2:$H$101,'Contribuições'!$C$2:$C$101,$A70,'Contribuições'!$E$2:$E$101,"Contribuição",'Contribuições'!$I$2:$I$101,"Pago"))</f>
        <v/>
      </c>
      <c r="J70" s="8">
        <f>IF($A70="","",COUNTIFS('Contribuições'!$C$2:$C$101,$A70,'Contribuições'!$E$2:$E$101,"Contribuição",'Contribuições'!$I$2:$I$101,"Pago"))</f>
        <v/>
      </c>
      <c r="K70" s="8">
        <f>IF($A70="","",IF(TODAY()&lt;$E70,0,MAX(0,DATEDIF($E70,TODAY(),"m")+1-$J70)))</f>
        <v/>
      </c>
      <c r="L70" s="34">
        <f>IF($A70="","",$K70*$F70)</f>
        <v/>
      </c>
      <c r="M70" s="9">
        <f>IF($A70="","",IF($N70&gt;0,"Recebido",IF($L70&gt;0,"Em atraso","Em dia")))</f>
        <v/>
      </c>
      <c r="N70" s="34">
        <f>IF($A70="","",SUMIFS('Contribuições'!$H$2:$H$101,'Contribuições'!$C$2:$C$101,$A70,'Contribuições'!$E$2:$E$101,"Repasse",'Contribuições'!$I$2:$I$101,"Pago"))</f>
        <v/>
      </c>
      <c r="O70" s="3" t="n"/>
      <c r="P70" s="8">
        <f>IF($A70="","",IF($N70&gt;0,9999,$G70))</f>
        <v/>
      </c>
    </row>
    <row r="71">
      <c r="A71" s="2" t="n"/>
      <c r="B71" s="3" t="n"/>
      <c r="C71" s="3" t="n"/>
      <c r="D71" s="3" t="n"/>
      <c r="E71" s="32" t="n"/>
      <c r="F71" s="33" t="n"/>
      <c r="G71" s="6" t="n"/>
      <c r="H71" s="32" t="n"/>
      <c r="I71" s="35">
        <f>IF($A71="","",SUMIFS('Contribuições'!$H$2:$H$101,'Contribuições'!$C$2:$C$101,$A71,'Contribuições'!$E$2:$E$101,"Contribuição",'Contribuições'!$I$2:$I$101,"Pago"))</f>
        <v/>
      </c>
      <c r="J71" s="11">
        <f>IF($A71="","",COUNTIFS('Contribuições'!$C$2:$C$101,$A71,'Contribuições'!$E$2:$E$101,"Contribuição",'Contribuições'!$I$2:$I$101,"Pago"))</f>
        <v/>
      </c>
      <c r="K71" s="11">
        <f>IF($A71="","",IF(TODAY()&lt;$E71,0,MAX(0,DATEDIF($E71,TODAY(),"m")+1-$J71)))</f>
        <v/>
      </c>
      <c r="L71" s="35">
        <f>IF($A71="","",$K71*$F71)</f>
        <v/>
      </c>
      <c r="M71" s="12">
        <f>IF($A71="","",IF($N71&gt;0,"Recebido",IF($L71&gt;0,"Em atraso","Em dia")))</f>
        <v/>
      </c>
      <c r="N71" s="35">
        <f>IF($A71="","",SUMIFS('Contribuições'!$H$2:$H$101,'Contribuições'!$C$2:$C$101,$A71,'Contribuições'!$E$2:$E$101,"Repasse",'Contribuições'!$I$2:$I$101,"Pago"))</f>
        <v/>
      </c>
      <c r="O71" s="3" t="n"/>
      <c r="P71" s="11">
        <f>IF($A71="","",IF($N71&gt;0,9999,$G71))</f>
        <v/>
      </c>
    </row>
    <row r="72">
      <c r="A72" s="2" t="n"/>
      <c r="B72" s="3" t="n"/>
      <c r="C72" s="3" t="n"/>
      <c r="D72" s="3" t="n"/>
      <c r="E72" s="32" t="n"/>
      <c r="F72" s="33" t="n"/>
      <c r="G72" s="6" t="n"/>
      <c r="H72" s="32" t="n"/>
      <c r="I72" s="34">
        <f>IF($A72="","",SUMIFS('Contribuições'!$H$2:$H$101,'Contribuições'!$C$2:$C$101,$A72,'Contribuições'!$E$2:$E$101,"Contribuição",'Contribuições'!$I$2:$I$101,"Pago"))</f>
        <v/>
      </c>
      <c r="J72" s="8">
        <f>IF($A72="","",COUNTIFS('Contribuições'!$C$2:$C$101,$A72,'Contribuições'!$E$2:$E$101,"Contribuição",'Contribuições'!$I$2:$I$101,"Pago"))</f>
        <v/>
      </c>
      <c r="K72" s="8">
        <f>IF($A72="","",IF(TODAY()&lt;$E72,0,MAX(0,DATEDIF($E72,TODAY(),"m")+1-$J72)))</f>
        <v/>
      </c>
      <c r="L72" s="34">
        <f>IF($A72="","",$K72*$F72)</f>
        <v/>
      </c>
      <c r="M72" s="9">
        <f>IF($A72="","",IF($N72&gt;0,"Recebido",IF($L72&gt;0,"Em atraso","Em dia")))</f>
        <v/>
      </c>
      <c r="N72" s="34">
        <f>IF($A72="","",SUMIFS('Contribuições'!$H$2:$H$101,'Contribuições'!$C$2:$C$101,$A72,'Contribuições'!$E$2:$E$101,"Repasse",'Contribuições'!$I$2:$I$101,"Pago"))</f>
        <v/>
      </c>
      <c r="O72" s="3" t="n"/>
      <c r="P72" s="8">
        <f>IF($A72="","",IF($N72&gt;0,9999,$G72))</f>
        <v/>
      </c>
    </row>
    <row r="73">
      <c r="A73" s="2" t="n"/>
      <c r="B73" s="3" t="n"/>
      <c r="C73" s="3" t="n"/>
      <c r="D73" s="3" t="n"/>
      <c r="E73" s="32" t="n"/>
      <c r="F73" s="33" t="n"/>
      <c r="G73" s="6" t="n"/>
      <c r="H73" s="32" t="n"/>
      <c r="I73" s="35">
        <f>IF($A73="","",SUMIFS('Contribuições'!$H$2:$H$101,'Contribuições'!$C$2:$C$101,$A73,'Contribuições'!$E$2:$E$101,"Contribuição",'Contribuições'!$I$2:$I$101,"Pago"))</f>
        <v/>
      </c>
      <c r="J73" s="11">
        <f>IF($A73="","",COUNTIFS('Contribuições'!$C$2:$C$101,$A73,'Contribuições'!$E$2:$E$101,"Contribuição",'Contribuições'!$I$2:$I$101,"Pago"))</f>
        <v/>
      </c>
      <c r="K73" s="11">
        <f>IF($A73="","",IF(TODAY()&lt;$E73,0,MAX(0,DATEDIF($E73,TODAY(),"m")+1-$J73)))</f>
        <v/>
      </c>
      <c r="L73" s="35">
        <f>IF($A73="","",$K73*$F73)</f>
        <v/>
      </c>
      <c r="M73" s="12">
        <f>IF($A73="","",IF($N73&gt;0,"Recebido",IF($L73&gt;0,"Em atraso","Em dia")))</f>
        <v/>
      </c>
      <c r="N73" s="35">
        <f>IF($A73="","",SUMIFS('Contribuições'!$H$2:$H$101,'Contribuições'!$C$2:$C$101,$A73,'Contribuições'!$E$2:$E$101,"Repasse",'Contribuições'!$I$2:$I$101,"Pago"))</f>
        <v/>
      </c>
      <c r="O73" s="3" t="n"/>
      <c r="P73" s="11">
        <f>IF($A73="","",IF($N73&gt;0,9999,$G73))</f>
        <v/>
      </c>
    </row>
    <row r="74">
      <c r="A74" s="2" t="n"/>
      <c r="B74" s="3" t="n"/>
      <c r="C74" s="3" t="n"/>
      <c r="D74" s="3" t="n"/>
      <c r="E74" s="32" t="n"/>
      <c r="F74" s="33" t="n"/>
      <c r="G74" s="6" t="n"/>
      <c r="H74" s="32" t="n"/>
      <c r="I74" s="34">
        <f>IF($A74="","",SUMIFS('Contribuições'!$H$2:$H$101,'Contribuições'!$C$2:$C$101,$A74,'Contribuições'!$E$2:$E$101,"Contribuição",'Contribuições'!$I$2:$I$101,"Pago"))</f>
        <v/>
      </c>
      <c r="J74" s="8">
        <f>IF($A74="","",COUNTIFS('Contribuições'!$C$2:$C$101,$A74,'Contribuições'!$E$2:$E$101,"Contribuição",'Contribuições'!$I$2:$I$101,"Pago"))</f>
        <v/>
      </c>
      <c r="K74" s="8">
        <f>IF($A74="","",IF(TODAY()&lt;$E74,0,MAX(0,DATEDIF($E74,TODAY(),"m")+1-$J74)))</f>
        <v/>
      </c>
      <c r="L74" s="34">
        <f>IF($A74="","",$K74*$F74)</f>
        <v/>
      </c>
      <c r="M74" s="9">
        <f>IF($A74="","",IF($N74&gt;0,"Recebido",IF($L74&gt;0,"Em atraso","Em dia")))</f>
        <v/>
      </c>
      <c r="N74" s="34">
        <f>IF($A74="","",SUMIFS('Contribuições'!$H$2:$H$101,'Contribuições'!$C$2:$C$101,$A74,'Contribuições'!$E$2:$E$101,"Repasse",'Contribuições'!$I$2:$I$101,"Pago"))</f>
        <v/>
      </c>
      <c r="O74" s="3" t="n"/>
      <c r="P74" s="8">
        <f>IF($A74="","",IF($N74&gt;0,9999,$G74))</f>
        <v/>
      </c>
    </row>
    <row r="75">
      <c r="A75" s="2" t="n"/>
      <c r="B75" s="3" t="n"/>
      <c r="C75" s="3" t="n"/>
      <c r="D75" s="3" t="n"/>
      <c r="E75" s="32" t="n"/>
      <c r="F75" s="33" t="n"/>
      <c r="G75" s="6" t="n"/>
      <c r="H75" s="32" t="n"/>
      <c r="I75" s="35">
        <f>IF($A75="","",SUMIFS('Contribuições'!$H$2:$H$101,'Contribuições'!$C$2:$C$101,$A75,'Contribuições'!$E$2:$E$101,"Contribuição",'Contribuições'!$I$2:$I$101,"Pago"))</f>
        <v/>
      </c>
      <c r="J75" s="11">
        <f>IF($A75="","",COUNTIFS('Contribuições'!$C$2:$C$101,$A75,'Contribuições'!$E$2:$E$101,"Contribuição",'Contribuições'!$I$2:$I$101,"Pago"))</f>
        <v/>
      </c>
      <c r="K75" s="11">
        <f>IF($A75="","",IF(TODAY()&lt;$E75,0,MAX(0,DATEDIF($E75,TODAY(),"m")+1-$J75)))</f>
        <v/>
      </c>
      <c r="L75" s="35">
        <f>IF($A75="","",$K75*$F75)</f>
        <v/>
      </c>
      <c r="M75" s="12">
        <f>IF($A75="","",IF($N75&gt;0,"Recebido",IF($L75&gt;0,"Em atraso","Em dia")))</f>
        <v/>
      </c>
      <c r="N75" s="35">
        <f>IF($A75="","",SUMIFS('Contribuições'!$H$2:$H$101,'Contribuições'!$C$2:$C$101,$A75,'Contribuições'!$E$2:$E$101,"Repasse",'Contribuições'!$I$2:$I$101,"Pago"))</f>
        <v/>
      </c>
      <c r="O75" s="3" t="n"/>
      <c r="P75" s="11">
        <f>IF($A75="","",IF($N75&gt;0,9999,$G75))</f>
        <v/>
      </c>
    </row>
    <row r="76">
      <c r="A76" s="2" t="n"/>
      <c r="B76" s="3" t="n"/>
      <c r="C76" s="3" t="n"/>
      <c r="D76" s="3" t="n"/>
      <c r="E76" s="32" t="n"/>
      <c r="F76" s="33" t="n"/>
      <c r="G76" s="6" t="n"/>
      <c r="H76" s="32" t="n"/>
      <c r="I76" s="34">
        <f>IF($A76="","",SUMIFS('Contribuições'!$H$2:$H$101,'Contribuições'!$C$2:$C$101,$A76,'Contribuições'!$E$2:$E$101,"Contribuição",'Contribuições'!$I$2:$I$101,"Pago"))</f>
        <v/>
      </c>
      <c r="J76" s="8">
        <f>IF($A76="","",COUNTIFS('Contribuições'!$C$2:$C$101,$A76,'Contribuições'!$E$2:$E$101,"Contribuição",'Contribuições'!$I$2:$I$101,"Pago"))</f>
        <v/>
      </c>
      <c r="K76" s="8">
        <f>IF($A76="","",IF(TODAY()&lt;$E76,0,MAX(0,DATEDIF($E76,TODAY(),"m")+1-$J76)))</f>
        <v/>
      </c>
      <c r="L76" s="34">
        <f>IF($A76="","",$K76*$F76)</f>
        <v/>
      </c>
      <c r="M76" s="9">
        <f>IF($A76="","",IF($N76&gt;0,"Recebido",IF($L76&gt;0,"Em atraso","Em dia")))</f>
        <v/>
      </c>
      <c r="N76" s="34">
        <f>IF($A76="","",SUMIFS('Contribuições'!$H$2:$H$101,'Contribuições'!$C$2:$C$101,$A76,'Contribuições'!$E$2:$E$101,"Repasse",'Contribuições'!$I$2:$I$101,"Pago"))</f>
        <v/>
      </c>
      <c r="O76" s="3" t="n"/>
      <c r="P76" s="8">
        <f>IF($A76="","",IF($N76&gt;0,9999,$G76))</f>
        <v/>
      </c>
    </row>
    <row r="77">
      <c r="A77" s="2" t="n"/>
      <c r="B77" s="3" t="n"/>
      <c r="C77" s="3" t="n"/>
      <c r="D77" s="3" t="n"/>
      <c r="E77" s="32" t="n"/>
      <c r="F77" s="33" t="n"/>
      <c r="G77" s="6" t="n"/>
      <c r="H77" s="32" t="n"/>
      <c r="I77" s="35">
        <f>IF($A77="","",SUMIFS('Contribuições'!$H$2:$H$101,'Contribuições'!$C$2:$C$101,$A77,'Contribuições'!$E$2:$E$101,"Contribuição",'Contribuições'!$I$2:$I$101,"Pago"))</f>
        <v/>
      </c>
      <c r="J77" s="11">
        <f>IF($A77="","",COUNTIFS('Contribuições'!$C$2:$C$101,$A77,'Contribuições'!$E$2:$E$101,"Contribuição",'Contribuições'!$I$2:$I$101,"Pago"))</f>
        <v/>
      </c>
      <c r="K77" s="11">
        <f>IF($A77="","",IF(TODAY()&lt;$E77,0,MAX(0,DATEDIF($E77,TODAY(),"m")+1-$J77)))</f>
        <v/>
      </c>
      <c r="L77" s="35">
        <f>IF($A77="","",$K77*$F77)</f>
        <v/>
      </c>
      <c r="M77" s="12">
        <f>IF($A77="","",IF($N77&gt;0,"Recebido",IF($L77&gt;0,"Em atraso","Em dia")))</f>
        <v/>
      </c>
      <c r="N77" s="35">
        <f>IF($A77="","",SUMIFS('Contribuições'!$H$2:$H$101,'Contribuições'!$C$2:$C$101,$A77,'Contribuições'!$E$2:$E$101,"Repasse",'Contribuições'!$I$2:$I$101,"Pago"))</f>
        <v/>
      </c>
      <c r="O77" s="3" t="n"/>
      <c r="P77" s="11">
        <f>IF($A77="","",IF($N77&gt;0,9999,$G77))</f>
        <v/>
      </c>
    </row>
    <row r="78">
      <c r="A78" s="2" t="n"/>
      <c r="B78" s="3" t="n"/>
      <c r="C78" s="3" t="n"/>
      <c r="D78" s="3" t="n"/>
      <c r="E78" s="32" t="n"/>
      <c r="F78" s="33" t="n"/>
      <c r="G78" s="6" t="n"/>
      <c r="H78" s="32" t="n"/>
      <c r="I78" s="34">
        <f>IF($A78="","",SUMIFS('Contribuições'!$H$2:$H$101,'Contribuições'!$C$2:$C$101,$A78,'Contribuições'!$E$2:$E$101,"Contribuição",'Contribuições'!$I$2:$I$101,"Pago"))</f>
        <v/>
      </c>
      <c r="J78" s="8">
        <f>IF($A78="","",COUNTIFS('Contribuições'!$C$2:$C$101,$A78,'Contribuições'!$E$2:$E$101,"Contribuição",'Contribuições'!$I$2:$I$101,"Pago"))</f>
        <v/>
      </c>
      <c r="K78" s="8">
        <f>IF($A78="","",IF(TODAY()&lt;$E78,0,MAX(0,DATEDIF($E78,TODAY(),"m")+1-$J78)))</f>
        <v/>
      </c>
      <c r="L78" s="34">
        <f>IF($A78="","",$K78*$F78)</f>
        <v/>
      </c>
      <c r="M78" s="9">
        <f>IF($A78="","",IF($N78&gt;0,"Recebido",IF($L78&gt;0,"Em atraso","Em dia")))</f>
        <v/>
      </c>
      <c r="N78" s="34">
        <f>IF($A78="","",SUMIFS('Contribuições'!$H$2:$H$101,'Contribuições'!$C$2:$C$101,$A78,'Contribuições'!$E$2:$E$101,"Repasse",'Contribuições'!$I$2:$I$101,"Pago"))</f>
        <v/>
      </c>
      <c r="O78" s="3" t="n"/>
      <c r="P78" s="8">
        <f>IF($A78="","",IF($N78&gt;0,9999,$G78))</f>
        <v/>
      </c>
    </row>
    <row r="79">
      <c r="A79" s="2" t="n"/>
      <c r="B79" s="3" t="n"/>
      <c r="C79" s="3" t="n"/>
      <c r="D79" s="3" t="n"/>
      <c r="E79" s="32" t="n"/>
      <c r="F79" s="33" t="n"/>
      <c r="G79" s="6" t="n"/>
      <c r="H79" s="32" t="n"/>
      <c r="I79" s="35">
        <f>IF($A79="","",SUMIFS('Contribuições'!$H$2:$H$101,'Contribuições'!$C$2:$C$101,$A79,'Contribuições'!$E$2:$E$101,"Contribuição",'Contribuições'!$I$2:$I$101,"Pago"))</f>
        <v/>
      </c>
      <c r="J79" s="11">
        <f>IF($A79="","",COUNTIFS('Contribuições'!$C$2:$C$101,$A79,'Contribuições'!$E$2:$E$101,"Contribuição",'Contribuições'!$I$2:$I$101,"Pago"))</f>
        <v/>
      </c>
      <c r="K79" s="11">
        <f>IF($A79="","",IF(TODAY()&lt;$E79,0,MAX(0,DATEDIF($E79,TODAY(),"m")+1-$J79)))</f>
        <v/>
      </c>
      <c r="L79" s="35">
        <f>IF($A79="","",$K79*$F79)</f>
        <v/>
      </c>
      <c r="M79" s="12">
        <f>IF($A79="","",IF($N79&gt;0,"Recebido",IF($L79&gt;0,"Em atraso","Em dia")))</f>
        <v/>
      </c>
      <c r="N79" s="35">
        <f>IF($A79="","",SUMIFS('Contribuições'!$H$2:$H$101,'Contribuições'!$C$2:$C$101,$A79,'Contribuições'!$E$2:$E$101,"Repasse",'Contribuições'!$I$2:$I$101,"Pago"))</f>
        <v/>
      </c>
      <c r="O79" s="3" t="n"/>
      <c r="P79" s="11">
        <f>IF($A79="","",IF($N79&gt;0,9999,$G79))</f>
        <v/>
      </c>
    </row>
    <row r="80">
      <c r="A80" s="2" t="n"/>
      <c r="B80" s="3" t="n"/>
      <c r="C80" s="3" t="n"/>
      <c r="D80" s="3" t="n"/>
      <c r="E80" s="32" t="n"/>
      <c r="F80" s="33" t="n"/>
      <c r="G80" s="6" t="n"/>
      <c r="H80" s="32" t="n"/>
      <c r="I80" s="34">
        <f>IF($A80="","",SUMIFS('Contribuições'!$H$2:$H$101,'Contribuições'!$C$2:$C$101,$A80,'Contribuições'!$E$2:$E$101,"Contribuição",'Contribuições'!$I$2:$I$101,"Pago"))</f>
        <v/>
      </c>
      <c r="J80" s="8">
        <f>IF($A80="","",COUNTIFS('Contribuições'!$C$2:$C$101,$A80,'Contribuições'!$E$2:$E$101,"Contribuição",'Contribuições'!$I$2:$I$101,"Pago"))</f>
        <v/>
      </c>
      <c r="K80" s="8">
        <f>IF($A80="","",IF(TODAY()&lt;$E80,0,MAX(0,DATEDIF($E80,TODAY(),"m")+1-$J80)))</f>
        <v/>
      </c>
      <c r="L80" s="34">
        <f>IF($A80="","",$K80*$F80)</f>
        <v/>
      </c>
      <c r="M80" s="9">
        <f>IF($A80="","",IF($N80&gt;0,"Recebido",IF($L80&gt;0,"Em atraso","Em dia")))</f>
        <v/>
      </c>
      <c r="N80" s="34">
        <f>IF($A80="","",SUMIFS('Contribuições'!$H$2:$H$101,'Contribuições'!$C$2:$C$101,$A80,'Contribuições'!$E$2:$E$101,"Repasse",'Contribuições'!$I$2:$I$101,"Pago"))</f>
        <v/>
      </c>
      <c r="O80" s="3" t="n"/>
      <c r="P80" s="8">
        <f>IF($A80="","",IF($N80&gt;0,9999,$G80))</f>
        <v/>
      </c>
    </row>
    <row r="81">
      <c r="A81" s="2" t="n"/>
      <c r="B81" s="3" t="n"/>
      <c r="C81" s="3" t="n"/>
      <c r="D81" s="3" t="n"/>
      <c r="E81" s="32" t="n"/>
      <c r="F81" s="33" t="n"/>
      <c r="G81" s="6" t="n"/>
      <c r="H81" s="32" t="n"/>
      <c r="I81" s="35">
        <f>IF($A81="","",SUMIFS('Contribuições'!$H$2:$H$101,'Contribuições'!$C$2:$C$101,$A81,'Contribuições'!$E$2:$E$101,"Contribuição",'Contribuições'!$I$2:$I$101,"Pago"))</f>
        <v/>
      </c>
      <c r="J81" s="11">
        <f>IF($A81="","",COUNTIFS('Contribuições'!$C$2:$C$101,$A81,'Contribuições'!$E$2:$E$101,"Contribuição",'Contribuições'!$I$2:$I$101,"Pago"))</f>
        <v/>
      </c>
      <c r="K81" s="11">
        <f>IF($A81="","",IF(TODAY()&lt;$E81,0,MAX(0,DATEDIF($E81,TODAY(),"m")+1-$J81)))</f>
        <v/>
      </c>
      <c r="L81" s="35">
        <f>IF($A81="","",$K81*$F81)</f>
        <v/>
      </c>
      <c r="M81" s="12">
        <f>IF($A81="","",IF($N81&gt;0,"Recebido",IF($L81&gt;0,"Em atraso","Em dia")))</f>
        <v/>
      </c>
      <c r="N81" s="35">
        <f>IF($A81="","",SUMIFS('Contribuições'!$H$2:$H$101,'Contribuições'!$C$2:$C$101,$A81,'Contribuições'!$E$2:$E$101,"Repasse",'Contribuições'!$I$2:$I$101,"Pago"))</f>
        <v/>
      </c>
      <c r="O81" s="3" t="n"/>
      <c r="P81" s="11">
        <f>IF($A81="","",IF($N81&gt;0,9999,$G81))</f>
        <v/>
      </c>
    </row>
    <row r="82">
      <c r="A82" s="2" t="n"/>
      <c r="B82" s="3" t="n"/>
      <c r="C82" s="3" t="n"/>
      <c r="D82" s="3" t="n"/>
      <c r="E82" s="32" t="n"/>
      <c r="F82" s="33" t="n"/>
      <c r="G82" s="6" t="n"/>
      <c r="H82" s="32" t="n"/>
      <c r="I82" s="34">
        <f>IF($A82="","",SUMIFS('Contribuições'!$H$2:$H$101,'Contribuições'!$C$2:$C$101,$A82,'Contribuições'!$E$2:$E$101,"Contribuição",'Contribuições'!$I$2:$I$101,"Pago"))</f>
        <v/>
      </c>
      <c r="J82" s="8">
        <f>IF($A82="","",COUNTIFS('Contribuições'!$C$2:$C$101,$A82,'Contribuições'!$E$2:$E$101,"Contribuição",'Contribuições'!$I$2:$I$101,"Pago"))</f>
        <v/>
      </c>
      <c r="K82" s="8">
        <f>IF($A82="","",IF(TODAY()&lt;$E82,0,MAX(0,DATEDIF($E82,TODAY(),"m")+1-$J82)))</f>
        <v/>
      </c>
      <c r="L82" s="34">
        <f>IF($A82="","",$K82*$F82)</f>
        <v/>
      </c>
      <c r="M82" s="9">
        <f>IF($A82="","",IF($N82&gt;0,"Recebido",IF($L82&gt;0,"Em atraso","Em dia")))</f>
        <v/>
      </c>
      <c r="N82" s="34">
        <f>IF($A82="","",SUMIFS('Contribuições'!$H$2:$H$101,'Contribuições'!$C$2:$C$101,$A82,'Contribuições'!$E$2:$E$101,"Repasse",'Contribuições'!$I$2:$I$101,"Pago"))</f>
        <v/>
      </c>
      <c r="O82" s="3" t="n"/>
      <c r="P82" s="8">
        <f>IF($A82="","",IF($N82&gt;0,9999,$G82))</f>
        <v/>
      </c>
    </row>
    <row r="83">
      <c r="A83" s="2" t="n"/>
      <c r="B83" s="3" t="n"/>
      <c r="C83" s="3" t="n"/>
      <c r="D83" s="3" t="n"/>
      <c r="E83" s="32" t="n"/>
      <c r="F83" s="33" t="n"/>
      <c r="G83" s="6" t="n"/>
      <c r="H83" s="32" t="n"/>
      <c r="I83" s="35">
        <f>IF($A83="","",SUMIFS('Contribuições'!$H$2:$H$101,'Contribuições'!$C$2:$C$101,$A83,'Contribuições'!$E$2:$E$101,"Contribuição",'Contribuições'!$I$2:$I$101,"Pago"))</f>
        <v/>
      </c>
      <c r="J83" s="11">
        <f>IF($A83="","",COUNTIFS('Contribuições'!$C$2:$C$101,$A83,'Contribuições'!$E$2:$E$101,"Contribuição",'Contribuições'!$I$2:$I$101,"Pago"))</f>
        <v/>
      </c>
      <c r="K83" s="11">
        <f>IF($A83="","",IF(TODAY()&lt;$E83,0,MAX(0,DATEDIF($E83,TODAY(),"m")+1-$J83)))</f>
        <v/>
      </c>
      <c r="L83" s="35">
        <f>IF($A83="","",$K83*$F83)</f>
        <v/>
      </c>
      <c r="M83" s="12">
        <f>IF($A83="","",IF($N83&gt;0,"Recebido",IF($L83&gt;0,"Em atraso","Em dia")))</f>
        <v/>
      </c>
      <c r="N83" s="35">
        <f>IF($A83="","",SUMIFS('Contribuições'!$H$2:$H$101,'Contribuições'!$C$2:$C$101,$A83,'Contribuições'!$E$2:$E$101,"Repasse",'Contribuições'!$I$2:$I$101,"Pago"))</f>
        <v/>
      </c>
      <c r="O83" s="3" t="n"/>
      <c r="P83" s="11">
        <f>IF($A83="","",IF($N83&gt;0,9999,$G83))</f>
        <v/>
      </c>
    </row>
    <row r="84">
      <c r="A84" s="2" t="n"/>
      <c r="B84" s="3" t="n"/>
      <c r="C84" s="3" t="n"/>
      <c r="D84" s="3" t="n"/>
      <c r="E84" s="32" t="n"/>
      <c r="F84" s="33" t="n"/>
      <c r="G84" s="6" t="n"/>
      <c r="H84" s="32" t="n"/>
      <c r="I84" s="34">
        <f>IF($A84="","",SUMIFS('Contribuições'!$H$2:$H$101,'Contribuições'!$C$2:$C$101,$A84,'Contribuições'!$E$2:$E$101,"Contribuição",'Contribuições'!$I$2:$I$101,"Pago"))</f>
        <v/>
      </c>
      <c r="J84" s="8">
        <f>IF($A84="","",COUNTIFS('Contribuições'!$C$2:$C$101,$A84,'Contribuições'!$E$2:$E$101,"Contribuição",'Contribuições'!$I$2:$I$101,"Pago"))</f>
        <v/>
      </c>
      <c r="K84" s="8">
        <f>IF($A84="","",IF(TODAY()&lt;$E84,0,MAX(0,DATEDIF($E84,TODAY(),"m")+1-$J84)))</f>
        <v/>
      </c>
      <c r="L84" s="34">
        <f>IF($A84="","",$K84*$F84)</f>
        <v/>
      </c>
      <c r="M84" s="9">
        <f>IF($A84="","",IF($N84&gt;0,"Recebido",IF($L84&gt;0,"Em atraso","Em dia")))</f>
        <v/>
      </c>
      <c r="N84" s="34">
        <f>IF($A84="","",SUMIFS('Contribuições'!$H$2:$H$101,'Contribuições'!$C$2:$C$101,$A84,'Contribuições'!$E$2:$E$101,"Repasse",'Contribuições'!$I$2:$I$101,"Pago"))</f>
        <v/>
      </c>
      <c r="O84" s="3" t="n"/>
      <c r="P84" s="8">
        <f>IF($A84="","",IF($N84&gt;0,9999,$G84))</f>
        <v/>
      </c>
    </row>
    <row r="85">
      <c r="A85" s="2" t="n"/>
      <c r="B85" s="3" t="n"/>
      <c r="C85" s="3" t="n"/>
      <c r="D85" s="3" t="n"/>
      <c r="E85" s="32" t="n"/>
      <c r="F85" s="33" t="n"/>
      <c r="G85" s="6" t="n"/>
      <c r="H85" s="32" t="n"/>
      <c r="I85" s="35">
        <f>IF($A85="","",SUMIFS('Contribuições'!$H$2:$H$101,'Contribuições'!$C$2:$C$101,$A85,'Contribuições'!$E$2:$E$101,"Contribuição",'Contribuições'!$I$2:$I$101,"Pago"))</f>
        <v/>
      </c>
      <c r="J85" s="11">
        <f>IF($A85="","",COUNTIFS('Contribuições'!$C$2:$C$101,$A85,'Contribuições'!$E$2:$E$101,"Contribuição",'Contribuições'!$I$2:$I$101,"Pago"))</f>
        <v/>
      </c>
      <c r="K85" s="11">
        <f>IF($A85="","",IF(TODAY()&lt;$E85,0,MAX(0,DATEDIF($E85,TODAY(),"m")+1-$J85)))</f>
        <v/>
      </c>
      <c r="L85" s="35">
        <f>IF($A85="","",$K85*$F85)</f>
        <v/>
      </c>
      <c r="M85" s="12">
        <f>IF($A85="","",IF($N85&gt;0,"Recebido",IF($L85&gt;0,"Em atraso","Em dia")))</f>
        <v/>
      </c>
      <c r="N85" s="35">
        <f>IF($A85="","",SUMIFS('Contribuições'!$H$2:$H$101,'Contribuições'!$C$2:$C$101,$A85,'Contribuições'!$E$2:$E$101,"Repasse",'Contribuições'!$I$2:$I$101,"Pago"))</f>
        <v/>
      </c>
      <c r="O85" s="3" t="n"/>
      <c r="P85" s="11">
        <f>IF($A85="","",IF($N85&gt;0,9999,$G85))</f>
        <v/>
      </c>
    </row>
    <row r="86">
      <c r="A86" s="2" t="n"/>
      <c r="B86" s="3" t="n"/>
      <c r="C86" s="3" t="n"/>
      <c r="D86" s="3" t="n"/>
      <c r="E86" s="32" t="n"/>
      <c r="F86" s="33" t="n"/>
      <c r="G86" s="6" t="n"/>
      <c r="H86" s="32" t="n"/>
      <c r="I86" s="34">
        <f>IF($A86="","",SUMIFS('Contribuições'!$H$2:$H$101,'Contribuições'!$C$2:$C$101,$A86,'Contribuições'!$E$2:$E$101,"Contribuição",'Contribuições'!$I$2:$I$101,"Pago"))</f>
        <v/>
      </c>
      <c r="J86" s="8">
        <f>IF($A86="","",COUNTIFS('Contribuições'!$C$2:$C$101,$A86,'Contribuições'!$E$2:$E$101,"Contribuição",'Contribuições'!$I$2:$I$101,"Pago"))</f>
        <v/>
      </c>
      <c r="K86" s="8">
        <f>IF($A86="","",IF(TODAY()&lt;$E86,0,MAX(0,DATEDIF($E86,TODAY(),"m")+1-$J86)))</f>
        <v/>
      </c>
      <c r="L86" s="34">
        <f>IF($A86="","",$K86*$F86)</f>
        <v/>
      </c>
      <c r="M86" s="9">
        <f>IF($A86="","",IF($N86&gt;0,"Recebido",IF($L86&gt;0,"Em atraso","Em dia")))</f>
        <v/>
      </c>
      <c r="N86" s="34">
        <f>IF($A86="","",SUMIFS('Contribuições'!$H$2:$H$101,'Contribuições'!$C$2:$C$101,$A86,'Contribuições'!$E$2:$E$101,"Repasse",'Contribuições'!$I$2:$I$101,"Pago"))</f>
        <v/>
      </c>
      <c r="O86" s="3" t="n"/>
      <c r="P86" s="8">
        <f>IF($A86="","",IF($N86&gt;0,9999,$G86))</f>
        <v/>
      </c>
    </row>
    <row r="87">
      <c r="A87" s="2" t="n"/>
      <c r="B87" s="3" t="n"/>
      <c r="C87" s="3" t="n"/>
      <c r="D87" s="3" t="n"/>
      <c r="E87" s="32" t="n"/>
      <c r="F87" s="33" t="n"/>
      <c r="G87" s="6" t="n"/>
      <c r="H87" s="32" t="n"/>
      <c r="I87" s="35">
        <f>IF($A87="","",SUMIFS('Contribuições'!$H$2:$H$101,'Contribuições'!$C$2:$C$101,$A87,'Contribuições'!$E$2:$E$101,"Contribuição",'Contribuições'!$I$2:$I$101,"Pago"))</f>
        <v/>
      </c>
      <c r="J87" s="11">
        <f>IF($A87="","",COUNTIFS('Contribuições'!$C$2:$C$101,$A87,'Contribuições'!$E$2:$E$101,"Contribuição",'Contribuições'!$I$2:$I$101,"Pago"))</f>
        <v/>
      </c>
      <c r="K87" s="11">
        <f>IF($A87="","",IF(TODAY()&lt;$E87,0,MAX(0,DATEDIF($E87,TODAY(),"m")+1-$J87)))</f>
        <v/>
      </c>
      <c r="L87" s="35">
        <f>IF($A87="","",$K87*$F87)</f>
        <v/>
      </c>
      <c r="M87" s="12">
        <f>IF($A87="","",IF($N87&gt;0,"Recebido",IF($L87&gt;0,"Em atraso","Em dia")))</f>
        <v/>
      </c>
      <c r="N87" s="35">
        <f>IF($A87="","",SUMIFS('Contribuições'!$H$2:$H$101,'Contribuições'!$C$2:$C$101,$A87,'Contribuições'!$E$2:$E$101,"Repasse",'Contribuições'!$I$2:$I$101,"Pago"))</f>
        <v/>
      </c>
      <c r="O87" s="3" t="n"/>
      <c r="P87" s="11">
        <f>IF($A87="","",IF($N87&gt;0,9999,$G87))</f>
        <v/>
      </c>
    </row>
    <row r="88">
      <c r="A88" s="2" t="n"/>
      <c r="B88" s="3" t="n"/>
      <c r="C88" s="3" t="n"/>
      <c r="D88" s="3" t="n"/>
      <c r="E88" s="32" t="n"/>
      <c r="F88" s="33" t="n"/>
      <c r="G88" s="6" t="n"/>
      <c r="H88" s="32" t="n"/>
      <c r="I88" s="34">
        <f>IF($A88="","",SUMIFS('Contribuições'!$H$2:$H$101,'Contribuições'!$C$2:$C$101,$A88,'Contribuições'!$E$2:$E$101,"Contribuição",'Contribuições'!$I$2:$I$101,"Pago"))</f>
        <v/>
      </c>
      <c r="J88" s="8">
        <f>IF($A88="","",COUNTIFS('Contribuições'!$C$2:$C$101,$A88,'Contribuições'!$E$2:$E$101,"Contribuição",'Contribuições'!$I$2:$I$101,"Pago"))</f>
        <v/>
      </c>
      <c r="K88" s="8">
        <f>IF($A88="","",IF(TODAY()&lt;$E88,0,MAX(0,DATEDIF($E88,TODAY(),"m")+1-$J88)))</f>
        <v/>
      </c>
      <c r="L88" s="34">
        <f>IF($A88="","",$K88*$F88)</f>
        <v/>
      </c>
      <c r="M88" s="9">
        <f>IF($A88="","",IF($N88&gt;0,"Recebido",IF($L88&gt;0,"Em atraso","Em dia")))</f>
        <v/>
      </c>
      <c r="N88" s="34">
        <f>IF($A88="","",SUMIFS('Contribuições'!$H$2:$H$101,'Contribuições'!$C$2:$C$101,$A88,'Contribuições'!$E$2:$E$101,"Repasse",'Contribuições'!$I$2:$I$101,"Pago"))</f>
        <v/>
      </c>
      <c r="O88" s="3" t="n"/>
      <c r="P88" s="8">
        <f>IF($A88="","",IF($N88&gt;0,9999,$G88))</f>
        <v/>
      </c>
    </row>
    <row r="89">
      <c r="A89" s="2" t="n"/>
      <c r="B89" s="3" t="n"/>
      <c r="C89" s="3" t="n"/>
      <c r="D89" s="3" t="n"/>
      <c r="E89" s="32" t="n"/>
      <c r="F89" s="33" t="n"/>
      <c r="G89" s="6" t="n"/>
      <c r="H89" s="32" t="n"/>
      <c r="I89" s="35">
        <f>IF($A89="","",SUMIFS('Contribuições'!$H$2:$H$101,'Contribuições'!$C$2:$C$101,$A89,'Contribuições'!$E$2:$E$101,"Contribuição",'Contribuições'!$I$2:$I$101,"Pago"))</f>
        <v/>
      </c>
      <c r="J89" s="11">
        <f>IF($A89="","",COUNTIFS('Contribuições'!$C$2:$C$101,$A89,'Contribuições'!$E$2:$E$101,"Contribuição",'Contribuições'!$I$2:$I$101,"Pago"))</f>
        <v/>
      </c>
      <c r="K89" s="11">
        <f>IF($A89="","",IF(TODAY()&lt;$E89,0,MAX(0,DATEDIF($E89,TODAY(),"m")+1-$J89)))</f>
        <v/>
      </c>
      <c r="L89" s="35">
        <f>IF($A89="","",$K89*$F89)</f>
        <v/>
      </c>
      <c r="M89" s="12">
        <f>IF($A89="","",IF($N89&gt;0,"Recebido",IF($L89&gt;0,"Em atraso","Em dia")))</f>
        <v/>
      </c>
      <c r="N89" s="35">
        <f>IF($A89="","",SUMIFS('Contribuições'!$H$2:$H$101,'Contribuições'!$C$2:$C$101,$A89,'Contribuições'!$E$2:$E$101,"Repasse",'Contribuições'!$I$2:$I$101,"Pago"))</f>
        <v/>
      </c>
      <c r="O89" s="3" t="n"/>
      <c r="P89" s="11">
        <f>IF($A89="","",IF($N89&gt;0,9999,$G89))</f>
        <v/>
      </c>
    </row>
    <row r="90">
      <c r="A90" s="2" t="n"/>
      <c r="B90" s="3" t="n"/>
      <c r="C90" s="3" t="n"/>
      <c r="D90" s="3" t="n"/>
      <c r="E90" s="32" t="n"/>
      <c r="F90" s="33" t="n"/>
      <c r="G90" s="6" t="n"/>
      <c r="H90" s="32" t="n"/>
      <c r="I90" s="34">
        <f>IF($A90="","",SUMIFS('Contribuições'!$H$2:$H$101,'Contribuições'!$C$2:$C$101,$A90,'Contribuições'!$E$2:$E$101,"Contribuição",'Contribuições'!$I$2:$I$101,"Pago"))</f>
        <v/>
      </c>
      <c r="J90" s="8">
        <f>IF($A90="","",COUNTIFS('Contribuições'!$C$2:$C$101,$A90,'Contribuições'!$E$2:$E$101,"Contribuição",'Contribuições'!$I$2:$I$101,"Pago"))</f>
        <v/>
      </c>
      <c r="K90" s="8">
        <f>IF($A90="","",IF(TODAY()&lt;$E90,0,MAX(0,DATEDIF($E90,TODAY(),"m")+1-$J90)))</f>
        <v/>
      </c>
      <c r="L90" s="34">
        <f>IF($A90="","",$K90*$F90)</f>
        <v/>
      </c>
      <c r="M90" s="9">
        <f>IF($A90="","",IF($N90&gt;0,"Recebido",IF($L90&gt;0,"Em atraso","Em dia")))</f>
        <v/>
      </c>
      <c r="N90" s="34">
        <f>IF($A90="","",SUMIFS('Contribuições'!$H$2:$H$101,'Contribuições'!$C$2:$C$101,$A90,'Contribuições'!$E$2:$E$101,"Repasse",'Contribuições'!$I$2:$I$101,"Pago"))</f>
        <v/>
      </c>
      <c r="O90" s="3" t="n"/>
      <c r="P90" s="8">
        <f>IF($A90="","",IF($N90&gt;0,9999,$G90))</f>
        <v/>
      </c>
    </row>
    <row r="91">
      <c r="A91" s="2" t="n"/>
      <c r="B91" s="3" t="n"/>
      <c r="C91" s="3" t="n"/>
      <c r="D91" s="3" t="n"/>
      <c r="E91" s="32" t="n"/>
      <c r="F91" s="33" t="n"/>
      <c r="G91" s="6" t="n"/>
      <c r="H91" s="32" t="n"/>
      <c r="I91" s="35">
        <f>IF($A91="","",SUMIFS('Contribuições'!$H$2:$H$101,'Contribuições'!$C$2:$C$101,$A91,'Contribuições'!$E$2:$E$101,"Contribuição",'Contribuições'!$I$2:$I$101,"Pago"))</f>
        <v/>
      </c>
      <c r="J91" s="11">
        <f>IF($A91="","",COUNTIFS('Contribuições'!$C$2:$C$101,$A91,'Contribuições'!$E$2:$E$101,"Contribuição",'Contribuições'!$I$2:$I$101,"Pago"))</f>
        <v/>
      </c>
      <c r="K91" s="11">
        <f>IF($A91="","",IF(TODAY()&lt;$E91,0,MAX(0,DATEDIF($E91,TODAY(),"m")+1-$J91)))</f>
        <v/>
      </c>
      <c r="L91" s="35">
        <f>IF($A91="","",$K91*$F91)</f>
        <v/>
      </c>
      <c r="M91" s="12">
        <f>IF($A91="","",IF($N91&gt;0,"Recebido",IF($L91&gt;0,"Em atraso","Em dia")))</f>
        <v/>
      </c>
      <c r="N91" s="35">
        <f>IF($A91="","",SUMIFS('Contribuições'!$H$2:$H$101,'Contribuições'!$C$2:$C$101,$A91,'Contribuições'!$E$2:$E$101,"Repasse",'Contribuições'!$I$2:$I$101,"Pago"))</f>
        <v/>
      </c>
      <c r="O91" s="3" t="n"/>
      <c r="P91" s="11">
        <f>IF($A91="","",IF($N91&gt;0,9999,$G91))</f>
        <v/>
      </c>
    </row>
    <row r="92">
      <c r="A92" s="2" t="n"/>
      <c r="B92" s="3" t="n"/>
      <c r="C92" s="3" t="n"/>
      <c r="D92" s="3" t="n"/>
      <c r="E92" s="32" t="n"/>
      <c r="F92" s="33" t="n"/>
      <c r="G92" s="6" t="n"/>
      <c r="H92" s="32" t="n"/>
      <c r="I92" s="34">
        <f>IF($A92="","",SUMIFS('Contribuições'!$H$2:$H$101,'Contribuições'!$C$2:$C$101,$A92,'Contribuições'!$E$2:$E$101,"Contribuição",'Contribuições'!$I$2:$I$101,"Pago"))</f>
        <v/>
      </c>
      <c r="J92" s="8">
        <f>IF($A92="","",COUNTIFS('Contribuições'!$C$2:$C$101,$A92,'Contribuições'!$E$2:$E$101,"Contribuição",'Contribuições'!$I$2:$I$101,"Pago"))</f>
        <v/>
      </c>
      <c r="K92" s="8">
        <f>IF($A92="","",IF(TODAY()&lt;$E92,0,MAX(0,DATEDIF($E92,TODAY(),"m")+1-$J92)))</f>
        <v/>
      </c>
      <c r="L92" s="34">
        <f>IF($A92="","",$K92*$F92)</f>
        <v/>
      </c>
      <c r="M92" s="9">
        <f>IF($A92="","",IF($N92&gt;0,"Recebido",IF($L92&gt;0,"Em atraso","Em dia")))</f>
        <v/>
      </c>
      <c r="N92" s="34">
        <f>IF($A92="","",SUMIFS('Contribuições'!$H$2:$H$101,'Contribuições'!$C$2:$C$101,$A92,'Contribuições'!$E$2:$E$101,"Repasse",'Contribuições'!$I$2:$I$101,"Pago"))</f>
        <v/>
      </c>
      <c r="O92" s="3" t="n"/>
      <c r="P92" s="8">
        <f>IF($A92="","",IF($N92&gt;0,9999,$G92))</f>
        <v/>
      </c>
    </row>
    <row r="93">
      <c r="A93" s="2" t="n"/>
      <c r="B93" s="3" t="n"/>
      <c r="C93" s="3" t="n"/>
      <c r="D93" s="3" t="n"/>
      <c r="E93" s="32" t="n"/>
      <c r="F93" s="33" t="n"/>
      <c r="G93" s="6" t="n"/>
      <c r="H93" s="32" t="n"/>
      <c r="I93" s="35">
        <f>IF($A93="","",SUMIFS('Contribuições'!$H$2:$H$101,'Contribuições'!$C$2:$C$101,$A93,'Contribuições'!$E$2:$E$101,"Contribuição",'Contribuições'!$I$2:$I$101,"Pago"))</f>
        <v/>
      </c>
      <c r="J93" s="11">
        <f>IF($A93="","",COUNTIFS('Contribuições'!$C$2:$C$101,$A93,'Contribuições'!$E$2:$E$101,"Contribuição",'Contribuições'!$I$2:$I$101,"Pago"))</f>
        <v/>
      </c>
      <c r="K93" s="11">
        <f>IF($A93="","",IF(TODAY()&lt;$E93,0,MAX(0,DATEDIF($E93,TODAY(),"m")+1-$J93)))</f>
        <v/>
      </c>
      <c r="L93" s="35">
        <f>IF($A93="","",$K93*$F93)</f>
        <v/>
      </c>
      <c r="M93" s="12">
        <f>IF($A93="","",IF($N93&gt;0,"Recebido",IF($L93&gt;0,"Em atraso","Em dia")))</f>
        <v/>
      </c>
      <c r="N93" s="35">
        <f>IF($A93="","",SUMIFS('Contribuições'!$H$2:$H$101,'Contribuições'!$C$2:$C$101,$A93,'Contribuições'!$E$2:$E$101,"Repasse",'Contribuições'!$I$2:$I$101,"Pago"))</f>
        <v/>
      </c>
      <c r="O93" s="3" t="n"/>
      <c r="P93" s="11">
        <f>IF($A93="","",IF($N93&gt;0,9999,$G93))</f>
        <v/>
      </c>
    </row>
    <row r="94">
      <c r="A94" s="2" t="n"/>
      <c r="B94" s="3" t="n"/>
      <c r="C94" s="3" t="n"/>
      <c r="D94" s="3" t="n"/>
      <c r="E94" s="32" t="n"/>
      <c r="F94" s="33" t="n"/>
      <c r="G94" s="6" t="n"/>
      <c r="H94" s="32" t="n"/>
      <c r="I94" s="34">
        <f>IF($A94="","",SUMIFS('Contribuições'!$H$2:$H$101,'Contribuições'!$C$2:$C$101,$A94,'Contribuições'!$E$2:$E$101,"Contribuição",'Contribuições'!$I$2:$I$101,"Pago"))</f>
        <v/>
      </c>
      <c r="J94" s="8">
        <f>IF($A94="","",COUNTIFS('Contribuições'!$C$2:$C$101,$A94,'Contribuições'!$E$2:$E$101,"Contribuição",'Contribuições'!$I$2:$I$101,"Pago"))</f>
        <v/>
      </c>
      <c r="K94" s="8">
        <f>IF($A94="","",IF(TODAY()&lt;$E94,0,MAX(0,DATEDIF($E94,TODAY(),"m")+1-$J94)))</f>
        <v/>
      </c>
      <c r="L94" s="34">
        <f>IF($A94="","",$K94*$F94)</f>
        <v/>
      </c>
      <c r="M94" s="9">
        <f>IF($A94="","",IF($N94&gt;0,"Recebido",IF($L94&gt;0,"Em atraso","Em dia")))</f>
        <v/>
      </c>
      <c r="N94" s="34">
        <f>IF($A94="","",SUMIFS('Contribuições'!$H$2:$H$101,'Contribuições'!$C$2:$C$101,$A94,'Contribuições'!$E$2:$E$101,"Repasse",'Contribuições'!$I$2:$I$101,"Pago"))</f>
        <v/>
      </c>
      <c r="O94" s="3" t="n"/>
      <c r="P94" s="8">
        <f>IF($A94="","",IF($N94&gt;0,9999,$G94))</f>
        <v/>
      </c>
    </row>
    <row r="95">
      <c r="A95" s="2" t="n"/>
      <c r="B95" s="3" t="n"/>
      <c r="C95" s="3" t="n"/>
      <c r="D95" s="3" t="n"/>
      <c r="E95" s="32" t="n"/>
      <c r="F95" s="33" t="n"/>
      <c r="G95" s="6" t="n"/>
      <c r="H95" s="32" t="n"/>
      <c r="I95" s="35">
        <f>IF($A95="","",SUMIFS('Contribuições'!$H$2:$H$101,'Contribuições'!$C$2:$C$101,$A95,'Contribuições'!$E$2:$E$101,"Contribuição",'Contribuições'!$I$2:$I$101,"Pago"))</f>
        <v/>
      </c>
      <c r="J95" s="11">
        <f>IF($A95="","",COUNTIFS('Contribuições'!$C$2:$C$101,$A95,'Contribuições'!$E$2:$E$101,"Contribuição",'Contribuições'!$I$2:$I$101,"Pago"))</f>
        <v/>
      </c>
      <c r="K95" s="11">
        <f>IF($A95="","",IF(TODAY()&lt;$E95,0,MAX(0,DATEDIF($E95,TODAY(),"m")+1-$J95)))</f>
        <v/>
      </c>
      <c r="L95" s="35">
        <f>IF($A95="","",$K95*$F95)</f>
        <v/>
      </c>
      <c r="M95" s="12">
        <f>IF($A95="","",IF($N95&gt;0,"Recebido",IF($L95&gt;0,"Em atraso","Em dia")))</f>
        <v/>
      </c>
      <c r="N95" s="35">
        <f>IF($A95="","",SUMIFS('Contribuições'!$H$2:$H$101,'Contribuições'!$C$2:$C$101,$A95,'Contribuições'!$E$2:$E$101,"Repasse",'Contribuições'!$I$2:$I$101,"Pago"))</f>
        <v/>
      </c>
      <c r="O95" s="3" t="n"/>
      <c r="P95" s="11">
        <f>IF($A95="","",IF($N95&gt;0,9999,$G95))</f>
        <v/>
      </c>
    </row>
    <row r="96">
      <c r="A96" s="2" t="n"/>
      <c r="B96" s="3" t="n"/>
      <c r="C96" s="3" t="n"/>
      <c r="D96" s="3" t="n"/>
      <c r="E96" s="32" t="n"/>
      <c r="F96" s="33" t="n"/>
      <c r="G96" s="6" t="n"/>
      <c r="H96" s="32" t="n"/>
      <c r="I96" s="34">
        <f>IF($A96="","",SUMIFS('Contribuições'!$H$2:$H$101,'Contribuições'!$C$2:$C$101,$A96,'Contribuições'!$E$2:$E$101,"Contribuição",'Contribuições'!$I$2:$I$101,"Pago"))</f>
        <v/>
      </c>
      <c r="J96" s="8">
        <f>IF($A96="","",COUNTIFS('Contribuições'!$C$2:$C$101,$A96,'Contribuições'!$E$2:$E$101,"Contribuição",'Contribuições'!$I$2:$I$101,"Pago"))</f>
        <v/>
      </c>
      <c r="K96" s="8">
        <f>IF($A96="","",IF(TODAY()&lt;$E96,0,MAX(0,DATEDIF($E96,TODAY(),"m")+1-$J96)))</f>
        <v/>
      </c>
      <c r="L96" s="34">
        <f>IF($A96="","",$K96*$F96)</f>
        <v/>
      </c>
      <c r="M96" s="9">
        <f>IF($A96="","",IF($N96&gt;0,"Recebido",IF($L96&gt;0,"Em atraso","Em dia")))</f>
        <v/>
      </c>
      <c r="N96" s="34">
        <f>IF($A96="","",SUMIFS('Contribuições'!$H$2:$H$101,'Contribuições'!$C$2:$C$101,$A96,'Contribuições'!$E$2:$E$101,"Repasse",'Contribuições'!$I$2:$I$101,"Pago"))</f>
        <v/>
      </c>
      <c r="O96" s="3" t="n"/>
      <c r="P96" s="8">
        <f>IF($A96="","",IF($N96&gt;0,9999,$G96))</f>
        <v/>
      </c>
    </row>
    <row r="97">
      <c r="A97" s="2" t="n"/>
      <c r="B97" s="3" t="n"/>
      <c r="C97" s="3" t="n"/>
      <c r="D97" s="3" t="n"/>
      <c r="E97" s="32" t="n"/>
      <c r="F97" s="33" t="n"/>
      <c r="G97" s="6" t="n"/>
      <c r="H97" s="32" t="n"/>
      <c r="I97" s="35">
        <f>IF($A97="","",SUMIFS('Contribuições'!$H$2:$H$101,'Contribuições'!$C$2:$C$101,$A97,'Contribuições'!$E$2:$E$101,"Contribuição",'Contribuições'!$I$2:$I$101,"Pago"))</f>
        <v/>
      </c>
      <c r="J97" s="11">
        <f>IF($A97="","",COUNTIFS('Contribuições'!$C$2:$C$101,$A97,'Contribuições'!$E$2:$E$101,"Contribuição",'Contribuições'!$I$2:$I$101,"Pago"))</f>
        <v/>
      </c>
      <c r="K97" s="11">
        <f>IF($A97="","",IF(TODAY()&lt;$E97,0,MAX(0,DATEDIF($E97,TODAY(),"m")+1-$J97)))</f>
        <v/>
      </c>
      <c r="L97" s="35">
        <f>IF($A97="","",$K97*$F97)</f>
        <v/>
      </c>
      <c r="M97" s="12">
        <f>IF($A97="","",IF($N97&gt;0,"Recebido",IF($L97&gt;0,"Em atraso","Em dia")))</f>
        <v/>
      </c>
      <c r="N97" s="35">
        <f>IF($A97="","",SUMIFS('Contribuições'!$H$2:$H$101,'Contribuições'!$C$2:$C$101,$A97,'Contribuições'!$E$2:$E$101,"Repasse",'Contribuições'!$I$2:$I$101,"Pago"))</f>
        <v/>
      </c>
      <c r="O97" s="3" t="n"/>
      <c r="P97" s="11">
        <f>IF($A97="","",IF($N97&gt;0,9999,$G97))</f>
        <v/>
      </c>
    </row>
    <row r="98">
      <c r="A98" s="2" t="n"/>
      <c r="B98" s="3" t="n"/>
      <c r="C98" s="3" t="n"/>
      <c r="D98" s="3" t="n"/>
      <c r="E98" s="32" t="n"/>
      <c r="F98" s="33" t="n"/>
      <c r="G98" s="6" t="n"/>
      <c r="H98" s="32" t="n"/>
      <c r="I98" s="34">
        <f>IF($A98="","",SUMIFS('Contribuições'!$H$2:$H$101,'Contribuições'!$C$2:$C$101,$A98,'Contribuições'!$E$2:$E$101,"Contribuição",'Contribuições'!$I$2:$I$101,"Pago"))</f>
        <v/>
      </c>
      <c r="J98" s="8">
        <f>IF($A98="","",COUNTIFS('Contribuições'!$C$2:$C$101,$A98,'Contribuições'!$E$2:$E$101,"Contribuição",'Contribuições'!$I$2:$I$101,"Pago"))</f>
        <v/>
      </c>
      <c r="K98" s="8">
        <f>IF($A98="","",IF(TODAY()&lt;$E98,0,MAX(0,DATEDIF($E98,TODAY(),"m")+1-$J98)))</f>
        <v/>
      </c>
      <c r="L98" s="34">
        <f>IF($A98="","",$K98*$F98)</f>
        <v/>
      </c>
      <c r="M98" s="9">
        <f>IF($A98="","",IF($N98&gt;0,"Recebido",IF($L98&gt;0,"Em atraso","Em dia")))</f>
        <v/>
      </c>
      <c r="N98" s="34">
        <f>IF($A98="","",SUMIFS('Contribuições'!$H$2:$H$101,'Contribuições'!$C$2:$C$101,$A98,'Contribuições'!$E$2:$E$101,"Repasse",'Contribuições'!$I$2:$I$101,"Pago"))</f>
        <v/>
      </c>
      <c r="O98" s="3" t="n"/>
      <c r="P98" s="8">
        <f>IF($A98="","",IF($N98&gt;0,9999,$G98))</f>
        <v/>
      </c>
    </row>
    <row r="99">
      <c r="A99" s="2" t="n"/>
      <c r="B99" s="3" t="n"/>
      <c r="C99" s="3" t="n"/>
      <c r="D99" s="3" t="n"/>
      <c r="E99" s="32" t="n"/>
      <c r="F99" s="33" t="n"/>
      <c r="G99" s="6" t="n"/>
      <c r="H99" s="32" t="n"/>
      <c r="I99" s="35">
        <f>IF($A99="","",SUMIFS('Contribuições'!$H$2:$H$101,'Contribuições'!$C$2:$C$101,$A99,'Contribuições'!$E$2:$E$101,"Contribuição",'Contribuições'!$I$2:$I$101,"Pago"))</f>
        <v/>
      </c>
      <c r="J99" s="11">
        <f>IF($A99="","",COUNTIFS('Contribuições'!$C$2:$C$101,$A99,'Contribuições'!$E$2:$E$101,"Contribuição",'Contribuições'!$I$2:$I$101,"Pago"))</f>
        <v/>
      </c>
      <c r="K99" s="11">
        <f>IF($A99="","",IF(TODAY()&lt;$E99,0,MAX(0,DATEDIF($E99,TODAY(),"m")+1-$J99)))</f>
        <v/>
      </c>
      <c r="L99" s="35">
        <f>IF($A99="","",$K99*$F99)</f>
        <v/>
      </c>
      <c r="M99" s="12">
        <f>IF($A99="","",IF($N99&gt;0,"Recebido",IF($L99&gt;0,"Em atraso","Em dia")))</f>
        <v/>
      </c>
      <c r="N99" s="35">
        <f>IF($A99="","",SUMIFS('Contribuições'!$H$2:$H$101,'Contribuições'!$C$2:$C$101,$A99,'Contribuições'!$E$2:$E$101,"Repasse",'Contribuições'!$I$2:$I$101,"Pago"))</f>
        <v/>
      </c>
      <c r="O99" s="3" t="n"/>
      <c r="P99" s="11">
        <f>IF($A99="","",IF($N99&gt;0,9999,$G99))</f>
        <v/>
      </c>
    </row>
    <row r="100">
      <c r="A100" s="2" t="n"/>
      <c r="B100" s="3" t="n"/>
      <c r="C100" s="3" t="n"/>
      <c r="D100" s="3" t="n"/>
      <c r="E100" s="32" t="n"/>
      <c r="F100" s="33" t="n"/>
      <c r="G100" s="6" t="n"/>
      <c r="H100" s="32" t="n"/>
      <c r="I100" s="34">
        <f>IF($A100="","",SUMIFS('Contribuições'!$H$2:$H$101,'Contribuições'!$C$2:$C$101,$A100,'Contribuições'!$E$2:$E$101,"Contribuição",'Contribuições'!$I$2:$I$101,"Pago"))</f>
        <v/>
      </c>
      <c r="J100" s="8">
        <f>IF($A100="","",COUNTIFS('Contribuições'!$C$2:$C$101,$A100,'Contribuições'!$E$2:$E$101,"Contribuição",'Contribuições'!$I$2:$I$101,"Pago"))</f>
        <v/>
      </c>
      <c r="K100" s="8">
        <f>IF($A100="","",IF(TODAY()&lt;$E100,0,MAX(0,DATEDIF($E100,TODAY(),"m")+1-$J100)))</f>
        <v/>
      </c>
      <c r="L100" s="34">
        <f>IF($A100="","",$K100*$F100)</f>
        <v/>
      </c>
      <c r="M100" s="9">
        <f>IF($A100="","",IF($N100&gt;0,"Recebido",IF($L100&gt;0,"Em atraso","Em dia")))</f>
        <v/>
      </c>
      <c r="N100" s="34">
        <f>IF($A100="","",SUMIFS('Contribuições'!$H$2:$H$101,'Contribuições'!$C$2:$C$101,$A100,'Contribuições'!$E$2:$E$101,"Repasse",'Contribuições'!$I$2:$I$101,"Pago"))</f>
        <v/>
      </c>
      <c r="O100" s="3" t="n"/>
      <c r="P100" s="8">
        <f>IF($A100="","",IF($N100&gt;0,9999,$G100))</f>
        <v/>
      </c>
    </row>
    <row r="101">
      <c r="A101" s="2" t="n"/>
      <c r="B101" s="3" t="n"/>
      <c r="C101" s="3" t="n"/>
      <c r="D101" s="3" t="n"/>
      <c r="E101" s="32" t="n"/>
      <c r="F101" s="33" t="n"/>
      <c r="G101" s="6" t="n"/>
      <c r="H101" s="32" t="n"/>
      <c r="I101" s="35">
        <f>IF($A101="","",SUMIFS('Contribuições'!$H$2:$H$101,'Contribuições'!$C$2:$C$101,$A101,'Contribuições'!$E$2:$E$101,"Contribuição",'Contribuições'!$I$2:$I$101,"Pago"))</f>
        <v/>
      </c>
      <c r="J101" s="11">
        <f>IF($A101="","",COUNTIFS('Contribuições'!$C$2:$C$101,$A101,'Contribuições'!$E$2:$E$101,"Contribuição",'Contribuições'!$I$2:$I$101,"Pago"))</f>
        <v/>
      </c>
      <c r="K101" s="11">
        <f>IF($A101="","",IF(TODAY()&lt;$E101,0,MAX(0,DATEDIF($E101,TODAY(),"m")+1-$J101)))</f>
        <v/>
      </c>
      <c r="L101" s="35">
        <f>IF($A101="","",$K101*$F101)</f>
        <v/>
      </c>
      <c r="M101" s="12">
        <f>IF($A101="","",IF($N101&gt;0,"Recebido",IF($L101&gt;0,"Em atraso","Em dia")))</f>
        <v/>
      </c>
      <c r="N101" s="35">
        <f>IF($A101="","",SUMIFS('Contribuições'!$H$2:$H$101,'Contribuições'!$C$2:$C$101,$A101,'Contribuições'!$E$2:$E$101,"Repasse",'Contribuições'!$I$2:$I$101,"Pago"))</f>
        <v/>
      </c>
      <c r="O101" s="3" t="n"/>
      <c r="P101" s="11">
        <f>IF($A101="","",IF($N101&gt;0,9999,$G101))</f>
        <v/>
      </c>
    </row>
  </sheetData>
  <autoFilter ref="A1:P101"/>
  <conditionalFormatting sqref="M2:M101">
    <cfRule type="expression" priority="1" dxfId="0">
      <formula>$M2="Em dia"</formula>
    </cfRule>
    <cfRule type="expression" priority="2" dxfId="1">
      <formula>$M2="Em atraso"</formula>
    </cfRule>
    <cfRule type="expression" priority="3" dxfId="2">
      <formula>$M2="Recebido"</formula>
    </cfRule>
  </conditionalFormatting>
  <conditionalFormatting sqref="L2:L101">
    <cfRule type="expression" priority="4" dxfId="1">
      <formula>$L2&gt;0</formula>
    </cfRule>
  </conditionalFormatting>
  <dataValidations count="2">
    <dataValidation sqref="F2:F101" showErrorMessage="1" showInputMessage="1" allowBlank="1" type="decimal" operator="greaterThan">
      <formula1>0</formula1>
    </dataValidation>
    <dataValidation sqref="G2:G101" showErrorMessage="1" showInputMessage="1" allowBlank="1" type="whole" operator="between">
      <formula1>1</formula1>
      <formula2>100</formula2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14B8A6"/>
    <outlinePr summaryBelow="1" summaryRight="1"/>
    <pageSetUpPr fitToPage="1"/>
  </sheetPr>
  <dimension ref="A1:M101"/>
  <sheetViews>
    <sheetView showGridLines="0" zoomScale="55" zoomScaleNormal="5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16" customWidth="1" min="3" max="3"/>
    <col width="24" customWidth="1" min="4" max="4"/>
    <col width="20" customWidth="1" min="5" max="5"/>
    <col width="18" customWidth="1" min="6" max="6"/>
    <col width="18" customWidth="1" min="7" max="7"/>
    <col width="14" customWidth="1" min="8" max="8"/>
    <col width="14" customWidth="1" min="9" max="9"/>
    <col width="15" customWidth="1" min="10" max="10"/>
    <col width="14" customWidth="1" min="11" max="11"/>
    <col width="14" customWidth="1" min="12" max="12"/>
    <col width="31" customWidth="1" min="13" max="13"/>
  </cols>
  <sheetData>
    <row r="1" ht="32" customHeight="1">
      <c r="A1" s="45" t="inlineStr">
        <is>
          <t>ID Lançamento</t>
        </is>
      </c>
      <c r="B1" s="45" t="inlineStr">
        <is>
          <t>Competência</t>
        </is>
      </c>
      <c r="C1" s="45" t="inlineStr">
        <is>
          <t>ID Participante</t>
        </is>
      </c>
      <c r="D1" s="45" t="inlineStr">
        <is>
          <t>Participante</t>
        </is>
      </c>
      <c r="E1" s="45" t="inlineStr">
        <is>
          <t>Tipo de Movimento</t>
        </is>
      </c>
      <c r="F1" s="45" t="inlineStr">
        <is>
          <t>Data de Vencimento</t>
        </is>
      </c>
      <c r="G1" s="45" t="inlineStr">
        <is>
          <t>Data de Pagamento</t>
        </is>
      </c>
      <c r="H1" s="45" t="inlineStr">
        <is>
          <t>Valor Pago</t>
        </is>
      </c>
      <c r="I1" s="45" t="inlineStr">
        <is>
          <t>Status</t>
        </is>
      </c>
      <c r="J1" s="45" t="inlineStr">
        <is>
          <t>Dias de Atraso</t>
        </is>
      </c>
      <c r="K1" s="45" t="inlineStr">
        <is>
          <t>Multa/Juros</t>
        </is>
      </c>
      <c r="L1" s="45" t="inlineStr">
        <is>
          <t>Valor Total</t>
        </is>
      </c>
      <c r="M1" s="45" t="inlineStr">
        <is>
          <t>Comprovante/Observação</t>
        </is>
      </c>
    </row>
    <row r="2">
      <c r="A2" s="3" t="inlineStr">
        <is>
          <t>CT-001</t>
        </is>
      </c>
      <c r="B2" s="32" t="n">
        <v>46266</v>
      </c>
      <c r="C2" s="3" t="inlineStr">
        <is>
          <t>P001</t>
        </is>
      </c>
      <c r="D2" s="13">
        <f>IF($A2="","",IFERROR(VLOOKUP($C2,'Participantes'!$A$2:$B$101,2,FALSE),"Participante não encontrado"))</f>
        <v/>
      </c>
      <c r="E2" s="3" t="inlineStr">
        <is>
          <t>Contribuição</t>
        </is>
      </c>
      <c r="F2" s="32" t="n">
        <v>46270</v>
      </c>
      <c r="G2" s="32" t="n">
        <v>46270</v>
      </c>
      <c r="H2" s="33" t="n">
        <v>500</v>
      </c>
      <c r="I2" s="9">
        <f>IF($A2="","",IF($G2&lt;&gt;"","Pago",IF(TODAY()&gt;$F2,"Atrasado","Pendente")))</f>
        <v/>
      </c>
      <c r="J2" s="8">
        <f>IF($A2="","",IF($G2&lt;&gt;"",MAX(0,$G2-$F2),MAX(0,TODAY()-$F2)))</f>
        <v/>
      </c>
      <c r="K2" s="34">
        <f>IF($A2="","",IF($I2="Atrasado",$H2*0.02,0))</f>
        <v/>
      </c>
      <c r="L2" s="34">
        <f>IF($A2="","",$H2+$K2)</f>
        <v/>
      </c>
      <c r="M2" s="3" t="inlineStr">
        <is>
          <t>PIX confirmado</t>
        </is>
      </c>
    </row>
    <row r="3">
      <c r="A3" s="3" t="inlineStr">
        <is>
          <t>CT-002</t>
        </is>
      </c>
      <c r="B3" s="32" t="n">
        <v>46266</v>
      </c>
      <c r="C3" s="3" t="inlineStr">
        <is>
          <t>P002</t>
        </is>
      </c>
      <c r="D3" s="14">
        <f>IF($A3="","",IFERROR(VLOOKUP($C3,'Participantes'!$A$2:$B$101,2,FALSE),"Participante não encontrado"))</f>
        <v/>
      </c>
      <c r="E3" s="3" t="inlineStr">
        <is>
          <t>Contribuição</t>
        </is>
      </c>
      <c r="F3" s="32" t="n">
        <v>46270</v>
      </c>
      <c r="G3" s="32" t="n">
        <v>46270</v>
      </c>
      <c r="H3" s="33" t="n">
        <v>500</v>
      </c>
      <c r="I3" s="12">
        <f>IF($A3="","",IF($G3&lt;&gt;"","Pago",IF(TODAY()&gt;$F3,"Atrasado","Pendente")))</f>
        <v/>
      </c>
      <c r="J3" s="11">
        <f>IF($A3="","",IF($G3&lt;&gt;"",MAX(0,$G3-$F3),MAX(0,TODAY()-$F3)))</f>
        <v/>
      </c>
      <c r="K3" s="35">
        <f>IF($A3="","",IF($I3="Atrasado",$H3*0.02,0))</f>
        <v/>
      </c>
      <c r="L3" s="35">
        <f>IF($A3="","",$H3+$K3)</f>
        <v/>
      </c>
      <c r="M3" s="3" t="inlineStr">
        <is>
          <t>PIX confirmado</t>
        </is>
      </c>
    </row>
    <row r="4">
      <c r="A4" s="3" t="inlineStr">
        <is>
          <t>CT-003</t>
        </is>
      </c>
      <c r="B4" s="32" t="n">
        <v>46266</v>
      </c>
      <c r="C4" s="3" t="inlineStr">
        <is>
          <t>P003</t>
        </is>
      </c>
      <c r="D4" s="13">
        <f>IF($A4="","",IFERROR(VLOOKUP($C4,'Participantes'!$A$2:$B$101,2,FALSE),"Participante não encontrado"))</f>
        <v/>
      </c>
      <c r="E4" s="3" t="inlineStr">
        <is>
          <t>Contribuição</t>
        </is>
      </c>
      <c r="F4" s="32" t="n">
        <v>46270</v>
      </c>
      <c r="G4" s="32" t="n">
        <v>46270</v>
      </c>
      <c r="H4" s="33" t="n">
        <v>500</v>
      </c>
      <c r="I4" s="9">
        <f>IF($A4="","",IF($G4&lt;&gt;"","Pago",IF(TODAY()&gt;$F4,"Atrasado","Pendente")))</f>
        <v/>
      </c>
      <c r="J4" s="8">
        <f>IF($A4="","",IF($G4&lt;&gt;"",MAX(0,$G4-$F4),MAX(0,TODAY()-$F4)))</f>
        <v/>
      </c>
      <c r="K4" s="34">
        <f>IF($A4="","",IF($I4="Atrasado",$H4*0.02,0))</f>
        <v/>
      </c>
      <c r="L4" s="34">
        <f>IF($A4="","",$H4+$K4)</f>
        <v/>
      </c>
      <c r="M4" s="3" t="inlineStr">
        <is>
          <t>PIX confirmado</t>
        </is>
      </c>
    </row>
    <row r="5">
      <c r="A5" s="3" t="inlineStr">
        <is>
          <t>CT-004</t>
        </is>
      </c>
      <c r="B5" s="32" t="n">
        <v>46266</v>
      </c>
      <c r="C5" s="3" t="inlineStr">
        <is>
          <t>P004</t>
        </is>
      </c>
      <c r="D5" s="14">
        <f>IF($A5="","",IFERROR(VLOOKUP($C5,'Participantes'!$A$2:$B$101,2,FALSE),"Participante não encontrado"))</f>
        <v/>
      </c>
      <c r="E5" s="3" t="inlineStr">
        <is>
          <t>Contribuição</t>
        </is>
      </c>
      <c r="F5" s="32" t="n">
        <v>46270</v>
      </c>
      <c r="G5" s="32" t="n">
        <v>46270</v>
      </c>
      <c r="H5" s="33" t="n">
        <v>500</v>
      </c>
      <c r="I5" s="12">
        <f>IF($A5="","",IF($G5&lt;&gt;"","Pago",IF(TODAY()&gt;$F5,"Atrasado","Pendente")))</f>
        <v/>
      </c>
      <c r="J5" s="11">
        <f>IF($A5="","",IF($G5&lt;&gt;"",MAX(0,$G5-$F5),MAX(0,TODAY()-$F5)))</f>
        <v/>
      </c>
      <c r="K5" s="35">
        <f>IF($A5="","",IF($I5="Atrasado",$H5*0.02,0))</f>
        <v/>
      </c>
      <c r="L5" s="35">
        <f>IF($A5="","",$H5+$K5)</f>
        <v/>
      </c>
      <c r="M5" s="3" t="inlineStr">
        <is>
          <t>PIX confirmado</t>
        </is>
      </c>
    </row>
    <row r="6">
      <c r="A6" s="3" t="inlineStr">
        <is>
          <t>CT-005</t>
        </is>
      </c>
      <c r="B6" s="32" t="n">
        <v>46266</v>
      </c>
      <c r="C6" s="3" t="inlineStr">
        <is>
          <t>P005</t>
        </is>
      </c>
      <c r="D6" s="13">
        <f>IF($A6="","",IFERROR(VLOOKUP($C6,'Participantes'!$A$2:$B$101,2,FALSE),"Participante não encontrado"))</f>
        <v/>
      </c>
      <c r="E6" s="3" t="inlineStr">
        <is>
          <t>Contribuição</t>
        </is>
      </c>
      <c r="F6" s="32" t="n">
        <v>46270</v>
      </c>
      <c r="G6" s="32" t="n">
        <v>46270</v>
      </c>
      <c r="H6" s="33" t="n">
        <v>500</v>
      </c>
      <c r="I6" s="9">
        <f>IF($A6="","",IF($G6&lt;&gt;"","Pago",IF(TODAY()&gt;$F6,"Atrasado","Pendente")))</f>
        <v/>
      </c>
      <c r="J6" s="8">
        <f>IF($A6="","",IF($G6&lt;&gt;"",MAX(0,$G6-$F6),MAX(0,TODAY()-$F6)))</f>
        <v/>
      </c>
      <c r="K6" s="34">
        <f>IF($A6="","",IF($I6="Atrasado",$H6*0.02,0))</f>
        <v/>
      </c>
      <c r="L6" s="34">
        <f>IF($A6="","",$H6+$K6)</f>
        <v/>
      </c>
      <c r="M6" s="3" t="inlineStr">
        <is>
          <t>PIX confirmado</t>
        </is>
      </c>
    </row>
    <row r="7">
      <c r="A7" s="3" t="inlineStr">
        <is>
          <t>CT-006</t>
        </is>
      </c>
      <c r="B7" s="32" t="n">
        <v>46266</v>
      </c>
      <c r="C7" s="3" t="inlineStr">
        <is>
          <t>P006</t>
        </is>
      </c>
      <c r="D7" s="14">
        <f>IF($A7="","",IFERROR(VLOOKUP($C7,'Participantes'!$A$2:$B$101,2,FALSE),"Participante não encontrado"))</f>
        <v/>
      </c>
      <c r="E7" s="3" t="inlineStr">
        <is>
          <t>Contribuição</t>
        </is>
      </c>
      <c r="F7" s="32" t="n">
        <v>46270</v>
      </c>
      <c r="G7" s="32" t="n">
        <v>46270</v>
      </c>
      <c r="H7" s="33" t="n">
        <v>500</v>
      </c>
      <c r="I7" s="12">
        <f>IF($A7="","",IF($G7&lt;&gt;"","Pago",IF(TODAY()&gt;$F7,"Atrasado","Pendente")))</f>
        <v/>
      </c>
      <c r="J7" s="11">
        <f>IF($A7="","",IF($G7&lt;&gt;"",MAX(0,$G7-$F7),MAX(0,TODAY()-$F7)))</f>
        <v/>
      </c>
      <c r="K7" s="35">
        <f>IF($A7="","",IF($I7="Atrasado",$H7*0.02,0))</f>
        <v/>
      </c>
      <c r="L7" s="35">
        <f>IF($A7="","",$H7+$K7)</f>
        <v/>
      </c>
      <c r="M7" s="3" t="inlineStr">
        <is>
          <t>PIX confirmado</t>
        </is>
      </c>
    </row>
    <row r="8">
      <c r="A8" s="3" t="inlineStr">
        <is>
          <t>CT-007</t>
        </is>
      </c>
      <c r="B8" s="32" t="n">
        <v>46266</v>
      </c>
      <c r="C8" s="3" t="inlineStr">
        <is>
          <t>P007</t>
        </is>
      </c>
      <c r="D8" s="13">
        <f>IF($A8="","",IFERROR(VLOOKUP($C8,'Participantes'!$A$2:$B$101,2,FALSE),"Participante não encontrado"))</f>
        <v/>
      </c>
      <c r="E8" s="3" t="inlineStr">
        <is>
          <t>Contribuição</t>
        </is>
      </c>
      <c r="F8" s="32" t="n">
        <v>46270</v>
      </c>
      <c r="G8" s="32" t="n">
        <v>46272</v>
      </c>
      <c r="H8" s="33" t="n">
        <v>500</v>
      </c>
      <c r="I8" s="9">
        <f>IF($A8="","",IF($G8&lt;&gt;"","Pago",IF(TODAY()&gt;$F8,"Atrasado","Pendente")))</f>
        <v/>
      </c>
      <c r="J8" s="8">
        <f>IF($A8="","",IF($G8&lt;&gt;"",MAX(0,$G8-$F8),MAX(0,TODAY()-$F8)))</f>
        <v/>
      </c>
      <c r="K8" s="34">
        <f>IF($A8="","",IF($I8="Atrasado",$H8*0.02,0))</f>
        <v/>
      </c>
      <c r="L8" s="34">
        <f>IF($A8="","",$H8+$K8)</f>
        <v/>
      </c>
      <c r="M8" s="3" t="inlineStr">
        <is>
          <t>PIX confirmado com atraso</t>
        </is>
      </c>
    </row>
    <row r="9">
      <c r="A9" s="3" t="inlineStr">
        <is>
          <t>CT-008</t>
        </is>
      </c>
      <c r="B9" s="32" t="n">
        <v>46266</v>
      </c>
      <c r="C9" s="3" t="inlineStr">
        <is>
          <t>P008</t>
        </is>
      </c>
      <c r="D9" s="14">
        <f>IF($A9="","",IFERROR(VLOOKUP($C9,'Participantes'!$A$2:$B$101,2,FALSE),"Participante não encontrado"))</f>
        <v/>
      </c>
      <c r="E9" s="3" t="inlineStr">
        <is>
          <t>Contribuição</t>
        </is>
      </c>
      <c r="F9" s="32" t="n">
        <v>46270</v>
      </c>
      <c r="G9" s="32" t="n"/>
      <c r="H9" s="33" t="n"/>
      <c r="I9" s="12">
        <f>IF($A9="","",IF($G9&lt;&gt;"","Pago",IF(TODAY()&gt;$F9,"Atrasado","Pendente")))</f>
        <v/>
      </c>
      <c r="J9" s="11">
        <f>IF($A9="","",IF($G9&lt;&gt;"",MAX(0,$G9-$F9),MAX(0,TODAY()-$F9)))</f>
        <v/>
      </c>
      <c r="K9" s="35">
        <f>IF($A9="","",IF($I9="Atrasado",$H9*0.02,0))</f>
        <v/>
      </c>
      <c r="L9" s="35">
        <f>IF($A9="","",$H9+$K9)</f>
        <v/>
      </c>
      <c r="M9" s="3" t="inlineStr">
        <is>
          <t>Pagamento pendente</t>
        </is>
      </c>
    </row>
    <row r="10">
      <c r="A10" s="3" t="inlineStr">
        <is>
          <t>CT-009</t>
        </is>
      </c>
      <c r="B10" s="32" t="n">
        <v>46296</v>
      </c>
      <c r="C10" s="3" t="inlineStr">
        <is>
          <t>P002</t>
        </is>
      </c>
      <c r="D10" s="13">
        <f>IF($A10="","",IFERROR(VLOOKUP($C10,'Participantes'!$A$2:$B$101,2,FALSE),"Participante não encontrado"))</f>
        <v/>
      </c>
      <c r="E10" s="3" t="inlineStr">
        <is>
          <t>Contribuição</t>
        </is>
      </c>
      <c r="F10" s="32" t="n">
        <v>46300</v>
      </c>
      <c r="G10" s="32" t="n"/>
      <c r="H10" s="33" t="n"/>
      <c r="I10" s="9">
        <f>IF($A10="","",IF($G10&lt;&gt;"","Pago",IF(TODAY()&gt;$F10,"Atrasado","Pendente")))</f>
        <v/>
      </c>
      <c r="J10" s="8">
        <f>IF($A10="","",IF($G10&lt;&gt;"",MAX(0,$G10-$F10),MAX(0,TODAY()-$F10)))</f>
        <v/>
      </c>
      <c r="K10" s="34">
        <f>IF($A10="","",IF($I10="Atrasado",$H10*0.02,0))</f>
        <v/>
      </c>
      <c r="L10" s="34">
        <f>IF($A10="","",$H10+$K10)</f>
        <v/>
      </c>
      <c r="M10" s="3" t="inlineStr">
        <is>
          <t>Aguardar vencimento</t>
        </is>
      </c>
    </row>
    <row r="11">
      <c r="A11" s="3" t="inlineStr">
        <is>
          <t>CT-010</t>
        </is>
      </c>
      <c r="B11" s="32" t="n">
        <v>46266</v>
      </c>
      <c r="C11" s="3" t="inlineStr">
        <is>
          <t>P001</t>
        </is>
      </c>
      <c r="D11" s="14">
        <f>IF($A11="","",IFERROR(VLOOKUP($C11,'Participantes'!$A$2:$B$101,2,FALSE),"Participante não encontrado"))</f>
        <v/>
      </c>
      <c r="E11" s="3" t="inlineStr">
        <is>
          <t>Repasse</t>
        </is>
      </c>
      <c r="F11" s="32" t="n">
        <v>46272</v>
      </c>
      <c r="G11" s="32" t="n">
        <v>46272</v>
      </c>
      <c r="H11" s="33" t="n">
        <v>4000</v>
      </c>
      <c r="I11" s="12">
        <f>IF($A11="","",IF($G11&lt;&gt;"","Pago",IF(TODAY()&gt;$F11,"Atrasado","Pendente")))</f>
        <v/>
      </c>
      <c r="J11" s="11">
        <f>IF($A11="","",IF($G11&lt;&gt;"",MAX(0,$G11-$F11),MAX(0,TODAY()-$F11)))</f>
        <v/>
      </c>
      <c r="K11" s="35">
        <f>IF($A11="","",IF($I11="Atrasado",$H11*0.02,0))</f>
        <v/>
      </c>
      <c r="L11" s="35">
        <f>IF($A11="","",$H11+$K11)</f>
        <v/>
      </c>
      <c r="M11" s="3" t="inlineStr">
        <is>
          <t>Repasse ao primeiro beneficiário</t>
        </is>
      </c>
    </row>
    <row r="12">
      <c r="A12" s="3" t="n"/>
      <c r="B12" s="32" t="n"/>
      <c r="C12" s="3" t="n"/>
      <c r="D12" s="13">
        <f>IF($A12="","",IFERROR(VLOOKUP($C12,'Participantes'!$A$2:$B$101,2,FALSE),"Participante não encontrado"))</f>
        <v/>
      </c>
      <c r="E12" s="3" t="n"/>
      <c r="F12" s="32" t="n"/>
      <c r="G12" s="32" t="n"/>
      <c r="H12" s="33" t="n"/>
      <c r="I12" s="9">
        <f>IF($A12="","",IF($G12&lt;&gt;"","Pago",IF(TODAY()&gt;$F12,"Atrasado","Pendente")))</f>
        <v/>
      </c>
      <c r="J12" s="8">
        <f>IF($A12="","",IF($G12&lt;&gt;"",MAX(0,$G12-$F12),MAX(0,TODAY()-$F12)))</f>
        <v/>
      </c>
      <c r="K12" s="34">
        <f>IF($A12="","",IF($I12="Atrasado",$H12*0.02,0))</f>
        <v/>
      </c>
      <c r="L12" s="34">
        <f>IF($A12="","",$H12+$K12)</f>
        <v/>
      </c>
      <c r="M12" s="3" t="n"/>
    </row>
    <row r="13">
      <c r="A13" s="3" t="n"/>
      <c r="B13" s="32" t="n"/>
      <c r="C13" s="3" t="n"/>
      <c r="D13" s="14">
        <f>IF($A13="","",IFERROR(VLOOKUP($C13,'Participantes'!$A$2:$B$101,2,FALSE),"Participante não encontrado"))</f>
        <v/>
      </c>
      <c r="E13" s="3" t="n"/>
      <c r="F13" s="32" t="n"/>
      <c r="G13" s="32" t="n"/>
      <c r="H13" s="33" t="n"/>
      <c r="I13" s="12">
        <f>IF($A13="","",IF($G13&lt;&gt;"","Pago",IF(TODAY()&gt;$F13,"Atrasado","Pendente")))</f>
        <v/>
      </c>
      <c r="J13" s="11">
        <f>IF($A13="","",IF($G13&lt;&gt;"",MAX(0,$G13-$F13),MAX(0,TODAY()-$F13)))</f>
        <v/>
      </c>
      <c r="K13" s="35">
        <f>IF($A13="","",IF($I13="Atrasado",$H13*0.02,0))</f>
        <v/>
      </c>
      <c r="L13" s="35">
        <f>IF($A13="","",$H13+$K13)</f>
        <v/>
      </c>
      <c r="M13" s="3" t="n"/>
    </row>
    <row r="14">
      <c r="A14" s="3" t="n"/>
      <c r="B14" s="32" t="n"/>
      <c r="C14" s="3" t="n"/>
      <c r="D14" s="13">
        <f>IF($A14="","",IFERROR(VLOOKUP($C14,'Participantes'!$A$2:$B$101,2,FALSE),"Participante não encontrado"))</f>
        <v/>
      </c>
      <c r="E14" s="3" t="n"/>
      <c r="F14" s="32" t="n"/>
      <c r="G14" s="32" t="n"/>
      <c r="H14" s="33" t="n"/>
      <c r="I14" s="9">
        <f>IF($A14="","",IF($G14&lt;&gt;"","Pago",IF(TODAY()&gt;$F14,"Atrasado","Pendente")))</f>
        <v/>
      </c>
      <c r="J14" s="8">
        <f>IF($A14="","",IF($G14&lt;&gt;"",MAX(0,$G14-$F14),MAX(0,TODAY()-$F14)))</f>
        <v/>
      </c>
      <c r="K14" s="34">
        <f>IF($A14="","",IF($I14="Atrasado",$H14*0.02,0))</f>
        <v/>
      </c>
      <c r="L14" s="34">
        <f>IF($A14="","",$H14+$K14)</f>
        <v/>
      </c>
      <c r="M14" s="3" t="n"/>
    </row>
    <row r="15">
      <c r="A15" s="3" t="n"/>
      <c r="B15" s="32" t="n"/>
      <c r="C15" s="3" t="n"/>
      <c r="D15" s="14">
        <f>IF($A15="","",IFERROR(VLOOKUP($C15,'Participantes'!$A$2:$B$101,2,FALSE),"Participante não encontrado"))</f>
        <v/>
      </c>
      <c r="E15" s="3" t="n"/>
      <c r="F15" s="32" t="n"/>
      <c r="G15" s="32" t="n"/>
      <c r="H15" s="33" t="n"/>
      <c r="I15" s="12">
        <f>IF($A15="","",IF($G15&lt;&gt;"","Pago",IF(TODAY()&gt;$F15,"Atrasado","Pendente")))</f>
        <v/>
      </c>
      <c r="J15" s="11">
        <f>IF($A15="","",IF($G15&lt;&gt;"",MAX(0,$G15-$F15),MAX(0,TODAY()-$F15)))</f>
        <v/>
      </c>
      <c r="K15" s="35">
        <f>IF($A15="","",IF($I15="Atrasado",$H15*0.02,0))</f>
        <v/>
      </c>
      <c r="L15" s="35">
        <f>IF($A15="","",$H15+$K15)</f>
        <v/>
      </c>
      <c r="M15" s="3" t="n"/>
    </row>
    <row r="16">
      <c r="A16" s="3" t="n"/>
      <c r="B16" s="32" t="n"/>
      <c r="C16" s="3" t="n"/>
      <c r="D16" s="13">
        <f>IF($A16="","",IFERROR(VLOOKUP($C16,'Participantes'!$A$2:$B$101,2,FALSE),"Participante não encontrado"))</f>
        <v/>
      </c>
      <c r="E16" s="3" t="n"/>
      <c r="F16" s="32" t="n"/>
      <c r="G16" s="32" t="n"/>
      <c r="H16" s="33" t="n"/>
      <c r="I16" s="9">
        <f>IF($A16="","",IF($G16&lt;&gt;"","Pago",IF(TODAY()&gt;$F16,"Atrasado","Pendente")))</f>
        <v/>
      </c>
      <c r="J16" s="8">
        <f>IF($A16="","",IF($G16&lt;&gt;"",MAX(0,$G16-$F16),MAX(0,TODAY()-$F16)))</f>
        <v/>
      </c>
      <c r="K16" s="34">
        <f>IF($A16="","",IF($I16="Atrasado",$H16*0.02,0))</f>
        <v/>
      </c>
      <c r="L16" s="34">
        <f>IF($A16="","",$H16+$K16)</f>
        <v/>
      </c>
      <c r="M16" s="3" t="n"/>
    </row>
    <row r="17">
      <c r="A17" s="3" t="n"/>
      <c r="B17" s="32" t="n"/>
      <c r="C17" s="3" t="n"/>
      <c r="D17" s="14">
        <f>IF($A17="","",IFERROR(VLOOKUP($C17,'Participantes'!$A$2:$B$101,2,FALSE),"Participante não encontrado"))</f>
        <v/>
      </c>
      <c r="E17" s="3" t="n"/>
      <c r="F17" s="32" t="n"/>
      <c r="G17" s="32" t="n"/>
      <c r="H17" s="33" t="n"/>
      <c r="I17" s="12">
        <f>IF($A17="","",IF($G17&lt;&gt;"","Pago",IF(TODAY()&gt;$F17,"Atrasado","Pendente")))</f>
        <v/>
      </c>
      <c r="J17" s="11">
        <f>IF($A17="","",IF($G17&lt;&gt;"",MAX(0,$G17-$F17),MAX(0,TODAY()-$F17)))</f>
        <v/>
      </c>
      <c r="K17" s="35">
        <f>IF($A17="","",IF($I17="Atrasado",$H17*0.02,0))</f>
        <v/>
      </c>
      <c r="L17" s="35">
        <f>IF($A17="","",$H17+$K17)</f>
        <v/>
      </c>
      <c r="M17" s="3" t="n"/>
    </row>
    <row r="18">
      <c r="A18" s="3" t="n"/>
      <c r="B18" s="32" t="n"/>
      <c r="C18" s="3" t="n"/>
      <c r="D18" s="13">
        <f>IF($A18="","",IFERROR(VLOOKUP($C18,'Participantes'!$A$2:$B$101,2,FALSE),"Participante não encontrado"))</f>
        <v/>
      </c>
      <c r="E18" s="3" t="n"/>
      <c r="F18" s="32" t="n"/>
      <c r="G18" s="32" t="n"/>
      <c r="H18" s="33" t="n"/>
      <c r="I18" s="9">
        <f>IF($A18="","",IF($G18&lt;&gt;"","Pago",IF(TODAY()&gt;$F18,"Atrasado","Pendente")))</f>
        <v/>
      </c>
      <c r="J18" s="8">
        <f>IF($A18="","",IF($G18&lt;&gt;"",MAX(0,$G18-$F18),MAX(0,TODAY()-$F18)))</f>
        <v/>
      </c>
      <c r="K18" s="34">
        <f>IF($A18="","",IF($I18="Atrasado",$H18*0.02,0))</f>
        <v/>
      </c>
      <c r="L18" s="34">
        <f>IF($A18="","",$H18+$K18)</f>
        <v/>
      </c>
      <c r="M18" s="3" t="n"/>
    </row>
    <row r="19">
      <c r="A19" s="3" t="n"/>
      <c r="B19" s="32" t="n"/>
      <c r="C19" s="3" t="n"/>
      <c r="D19" s="14">
        <f>IF($A19="","",IFERROR(VLOOKUP($C19,'Participantes'!$A$2:$B$101,2,FALSE),"Participante não encontrado"))</f>
        <v/>
      </c>
      <c r="E19" s="3" t="n"/>
      <c r="F19" s="32" t="n"/>
      <c r="G19" s="32" t="n"/>
      <c r="H19" s="33" t="n"/>
      <c r="I19" s="12">
        <f>IF($A19="","",IF($G19&lt;&gt;"","Pago",IF(TODAY()&gt;$F19,"Atrasado","Pendente")))</f>
        <v/>
      </c>
      <c r="J19" s="11">
        <f>IF($A19="","",IF($G19&lt;&gt;"",MAX(0,$G19-$F19),MAX(0,TODAY()-$F19)))</f>
        <v/>
      </c>
      <c r="K19" s="35">
        <f>IF($A19="","",IF($I19="Atrasado",$H19*0.02,0))</f>
        <v/>
      </c>
      <c r="L19" s="35">
        <f>IF($A19="","",$H19+$K19)</f>
        <v/>
      </c>
      <c r="M19" s="3" t="n"/>
    </row>
    <row r="20">
      <c r="A20" s="3" t="n"/>
      <c r="B20" s="32" t="n"/>
      <c r="C20" s="3" t="n"/>
      <c r="D20" s="13">
        <f>IF($A20="","",IFERROR(VLOOKUP($C20,'Participantes'!$A$2:$B$101,2,FALSE),"Participante não encontrado"))</f>
        <v/>
      </c>
      <c r="E20" s="3" t="n"/>
      <c r="F20" s="32" t="n"/>
      <c r="G20" s="32" t="n"/>
      <c r="H20" s="33" t="n"/>
      <c r="I20" s="9">
        <f>IF($A20="","",IF($G20&lt;&gt;"","Pago",IF(TODAY()&gt;$F20,"Atrasado","Pendente")))</f>
        <v/>
      </c>
      <c r="J20" s="8">
        <f>IF($A20="","",IF($G20&lt;&gt;"",MAX(0,$G20-$F20),MAX(0,TODAY()-$F20)))</f>
        <v/>
      </c>
      <c r="K20" s="34">
        <f>IF($A20="","",IF($I20="Atrasado",$H20*0.02,0))</f>
        <v/>
      </c>
      <c r="L20" s="34">
        <f>IF($A20="","",$H20+$K20)</f>
        <v/>
      </c>
      <c r="M20" s="3" t="n"/>
    </row>
    <row r="21">
      <c r="A21" s="3" t="n"/>
      <c r="B21" s="32" t="n"/>
      <c r="C21" s="3" t="n"/>
      <c r="D21" s="14">
        <f>IF($A21="","",IFERROR(VLOOKUP($C21,'Participantes'!$A$2:$B$101,2,FALSE),"Participante não encontrado"))</f>
        <v/>
      </c>
      <c r="E21" s="3" t="n"/>
      <c r="F21" s="32" t="n"/>
      <c r="G21" s="32" t="n"/>
      <c r="H21" s="33" t="n"/>
      <c r="I21" s="12">
        <f>IF($A21="","",IF($G21&lt;&gt;"","Pago",IF(TODAY()&gt;$F21,"Atrasado","Pendente")))</f>
        <v/>
      </c>
      <c r="J21" s="11">
        <f>IF($A21="","",IF($G21&lt;&gt;"",MAX(0,$G21-$F21),MAX(0,TODAY()-$F21)))</f>
        <v/>
      </c>
      <c r="K21" s="35">
        <f>IF($A21="","",IF($I21="Atrasado",$H21*0.02,0))</f>
        <v/>
      </c>
      <c r="L21" s="35">
        <f>IF($A21="","",$H21+$K21)</f>
        <v/>
      </c>
      <c r="M21" s="3" t="n"/>
    </row>
    <row r="22">
      <c r="A22" s="3" t="n"/>
      <c r="B22" s="32" t="n"/>
      <c r="C22" s="3" t="n"/>
      <c r="D22" s="13">
        <f>IF($A22="","",IFERROR(VLOOKUP($C22,'Participantes'!$A$2:$B$101,2,FALSE),"Participante não encontrado"))</f>
        <v/>
      </c>
      <c r="E22" s="3" t="n"/>
      <c r="F22" s="32" t="n"/>
      <c r="G22" s="32" t="n"/>
      <c r="H22" s="33" t="n"/>
      <c r="I22" s="9">
        <f>IF($A22="","",IF($G22&lt;&gt;"","Pago",IF(TODAY()&gt;$F22,"Atrasado","Pendente")))</f>
        <v/>
      </c>
      <c r="J22" s="8">
        <f>IF($A22="","",IF($G22&lt;&gt;"",MAX(0,$G22-$F22),MAX(0,TODAY()-$F22)))</f>
        <v/>
      </c>
      <c r="K22" s="34">
        <f>IF($A22="","",IF($I22="Atrasado",$H22*0.02,0))</f>
        <v/>
      </c>
      <c r="L22" s="34">
        <f>IF($A22="","",$H22+$K22)</f>
        <v/>
      </c>
      <c r="M22" s="3" t="n"/>
    </row>
    <row r="23">
      <c r="A23" s="3" t="n"/>
      <c r="B23" s="32" t="n"/>
      <c r="C23" s="3" t="n"/>
      <c r="D23" s="14">
        <f>IF($A23="","",IFERROR(VLOOKUP($C23,'Participantes'!$A$2:$B$101,2,FALSE),"Participante não encontrado"))</f>
        <v/>
      </c>
      <c r="E23" s="3" t="n"/>
      <c r="F23" s="32" t="n"/>
      <c r="G23" s="32" t="n"/>
      <c r="H23" s="33" t="n"/>
      <c r="I23" s="12">
        <f>IF($A23="","",IF($G23&lt;&gt;"","Pago",IF(TODAY()&gt;$F23,"Atrasado","Pendente")))</f>
        <v/>
      </c>
      <c r="J23" s="11">
        <f>IF($A23="","",IF($G23&lt;&gt;"",MAX(0,$G23-$F23),MAX(0,TODAY()-$F23)))</f>
        <v/>
      </c>
      <c r="K23" s="35">
        <f>IF($A23="","",IF($I23="Atrasado",$H23*0.02,0))</f>
        <v/>
      </c>
      <c r="L23" s="35">
        <f>IF($A23="","",$H23+$K23)</f>
        <v/>
      </c>
      <c r="M23" s="3" t="n"/>
    </row>
    <row r="24">
      <c r="A24" s="3" t="n"/>
      <c r="B24" s="32" t="n"/>
      <c r="C24" s="3" t="n"/>
      <c r="D24" s="13">
        <f>IF($A24="","",IFERROR(VLOOKUP($C24,'Participantes'!$A$2:$B$101,2,FALSE),"Participante não encontrado"))</f>
        <v/>
      </c>
      <c r="E24" s="3" t="n"/>
      <c r="F24" s="32" t="n"/>
      <c r="G24" s="32" t="n"/>
      <c r="H24" s="33" t="n"/>
      <c r="I24" s="9">
        <f>IF($A24="","",IF($G24&lt;&gt;"","Pago",IF(TODAY()&gt;$F24,"Atrasado","Pendente")))</f>
        <v/>
      </c>
      <c r="J24" s="8">
        <f>IF($A24="","",IF($G24&lt;&gt;"",MAX(0,$G24-$F24),MAX(0,TODAY()-$F24)))</f>
        <v/>
      </c>
      <c r="K24" s="34">
        <f>IF($A24="","",IF($I24="Atrasado",$H24*0.02,0))</f>
        <v/>
      </c>
      <c r="L24" s="34">
        <f>IF($A24="","",$H24+$K24)</f>
        <v/>
      </c>
      <c r="M24" s="3" t="n"/>
    </row>
    <row r="25">
      <c r="A25" s="3" t="n"/>
      <c r="B25" s="32" t="n"/>
      <c r="C25" s="3" t="n"/>
      <c r="D25" s="14">
        <f>IF($A25="","",IFERROR(VLOOKUP($C25,'Participantes'!$A$2:$B$101,2,FALSE),"Participante não encontrado"))</f>
        <v/>
      </c>
      <c r="E25" s="3" t="n"/>
      <c r="F25" s="32" t="n"/>
      <c r="G25" s="32" t="n"/>
      <c r="H25" s="33" t="n"/>
      <c r="I25" s="12">
        <f>IF($A25="","",IF($G25&lt;&gt;"","Pago",IF(TODAY()&gt;$F25,"Atrasado","Pendente")))</f>
        <v/>
      </c>
      <c r="J25" s="11">
        <f>IF($A25="","",IF($G25&lt;&gt;"",MAX(0,$G25-$F25),MAX(0,TODAY()-$F25)))</f>
        <v/>
      </c>
      <c r="K25" s="35">
        <f>IF($A25="","",IF($I25="Atrasado",$H25*0.02,0))</f>
        <v/>
      </c>
      <c r="L25" s="35">
        <f>IF($A25="","",$H25+$K25)</f>
        <v/>
      </c>
      <c r="M25" s="3" t="n"/>
    </row>
    <row r="26">
      <c r="A26" s="3" t="n"/>
      <c r="B26" s="32" t="n"/>
      <c r="C26" s="3" t="n"/>
      <c r="D26" s="13">
        <f>IF($A26="","",IFERROR(VLOOKUP($C26,'Participantes'!$A$2:$B$101,2,FALSE),"Participante não encontrado"))</f>
        <v/>
      </c>
      <c r="E26" s="3" t="n"/>
      <c r="F26" s="32" t="n"/>
      <c r="G26" s="32" t="n"/>
      <c r="H26" s="33" t="n"/>
      <c r="I26" s="9">
        <f>IF($A26="","",IF($G26&lt;&gt;"","Pago",IF(TODAY()&gt;$F26,"Atrasado","Pendente")))</f>
        <v/>
      </c>
      <c r="J26" s="8">
        <f>IF($A26="","",IF($G26&lt;&gt;"",MAX(0,$G26-$F26),MAX(0,TODAY()-$F26)))</f>
        <v/>
      </c>
      <c r="K26" s="34">
        <f>IF($A26="","",IF($I26="Atrasado",$H26*0.02,0))</f>
        <v/>
      </c>
      <c r="L26" s="34">
        <f>IF($A26="","",$H26+$K26)</f>
        <v/>
      </c>
      <c r="M26" s="3" t="n"/>
    </row>
    <row r="27">
      <c r="A27" s="3" t="n"/>
      <c r="B27" s="32" t="n"/>
      <c r="C27" s="3" t="n"/>
      <c r="D27" s="14">
        <f>IF($A27="","",IFERROR(VLOOKUP($C27,'Participantes'!$A$2:$B$101,2,FALSE),"Participante não encontrado"))</f>
        <v/>
      </c>
      <c r="E27" s="3" t="n"/>
      <c r="F27" s="32" t="n"/>
      <c r="G27" s="32" t="n"/>
      <c r="H27" s="33" t="n"/>
      <c r="I27" s="12">
        <f>IF($A27="","",IF($G27&lt;&gt;"","Pago",IF(TODAY()&gt;$F27,"Atrasado","Pendente")))</f>
        <v/>
      </c>
      <c r="J27" s="11">
        <f>IF($A27="","",IF($G27&lt;&gt;"",MAX(0,$G27-$F27),MAX(0,TODAY()-$F27)))</f>
        <v/>
      </c>
      <c r="K27" s="35">
        <f>IF($A27="","",IF($I27="Atrasado",$H27*0.02,0))</f>
        <v/>
      </c>
      <c r="L27" s="35">
        <f>IF($A27="","",$H27+$K27)</f>
        <v/>
      </c>
      <c r="M27" s="3" t="n"/>
    </row>
    <row r="28">
      <c r="A28" s="3" t="n"/>
      <c r="B28" s="32" t="n"/>
      <c r="C28" s="3" t="n"/>
      <c r="D28" s="13">
        <f>IF($A28="","",IFERROR(VLOOKUP($C28,'Participantes'!$A$2:$B$101,2,FALSE),"Participante não encontrado"))</f>
        <v/>
      </c>
      <c r="E28" s="3" t="n"/>
      <c r="F28" s="32" t="n"/>
      <c r="G28" s="32" t="n"/>
      <c r="H28" s="33" t="n"/>
      <c r="I28" s="9">
        <f>IF($A28="","",IF($G28&lt;&gt;"","Pago",IF(TODAY()&gt;$F28,"Atrasado","Pendente")))</f>
        <v/>
      </c>
      <c r="J28" s="8">
        <f>IF($A28="","",IF($G28&lt;&gt;"",MAX(0,$G28-$F28),MAX(0,TODAY()-$F28)))</f>
        <v/>
      </c>
      <c r="K28" s="34">
        <f>IF($A28="","",IF($I28="Atrasado",$H28*0.02,0))</f>
        <v/>
      </c>
      <c r="L28" s="34">
        <f>IF($A28="","",$H28+$K28)</f>
        <v/>
      </c>
      <c r="M28" s="3" t="n"/>
    </row>
    <row r="29">
      <c r="A29" s="3" t="n"/>
      <c r="B29" s="32" t="n"/>
      <c r="C29" s="3" t="n"/>
      <c r="D29" s="14">
        <f>IF($A29="","",IFERROR(VLOOKUP($C29,'Participantes'!$A$2:$B$101,2,FALSE),"Participante não encontrado"))</f>
        <v/>
      </c>
      <c r="E29" s="3" t="n"/>
      <c r="F29" s="32" t="n"/>
      <c r="G29" s="32" t="n"/>
      <c r="H29" s="33" t="n"/>
      <c r="I29" s="12">
        <f>IF($A29="","",IF($G29&lt;&gt;"","Pago",IF(TODAY()&gt;$F29,"Atrasado","Pendente")))</f>
        <v/>
      </c>
      <c r="J29" s="11">
        <f>IF($A29="","",IF($G29&lt;&gt;"",MAX(0,$G29-$F29),MAX(0,TODAY()-$F29)))</f>
        <v/>
      </c>
      <c r="K29" s="35">
        <f>IF($A29="","",IF($I29="Atrasado",$H29*0.02,0))</f>
        <v/>
      </c>
      <c r="L29" s="35">
        <f>IF($A29="","",$H29+$K29)</f>
        <v/>
      </c>
      <c r="M29" s="3" t="n"/>
    </row>
    <row r="30">
      <c r="A30" s="3" t="n"/>
      <c r="B30" s="32" t="n"/>
      <c r="C30" s="3" t="n"/>
      <c r="D30" s="13">
        <f>IF($A30="","",IFERROR(VLOOKUP($C30,'Participantes'!$A$2:$B$101,2,FALSE),"Participante não encontrado"))</f>
        <v/>
      </c>
      <c r="E30" s="3" t="n"/>
      <c r="F30" s="32" t="n"/>
      <c r="G30" s="32" t="n"/>
      <c r="H30" s="33" t="n"/>
      <c r="I30" s="9">
        <f>IF($A30="","",IF($G30&lt;&gt;"","Pago",IF(TODAY()&gt;$F30,"Atrasado","Pendente")))</f>
        <v/>
      </c>
      <c r="J30" s="8">
        <f>IF($A30="","",IF($G30&lt;&gt;"",MAX(0,$G30-$F30),MAX(0,TODAY()-$F30)))</f>
        <v/>
      </c>
      <c r="K30" s="34">
        <f>IF($A30="","",IF($I30="Atrasado",$H30*0.02,0))</f>
        <v/>
      </c>
      <c r="L30" s="34">
        <f>IF($A30="","",$H30+$K30)</f>
        <v/>
      </c>
      <c r="M30" s="3" t="n"/>
    </row>
    <row r="31">
      <c r="A31" s="3" t="n"/>
      <c r="B31" s="32" t="n"/>
      <c r="C31" s="3" t="n"/>
      <c r="D31" s="14">
        <f>IF($A31="","",IFERROR(VLOOKUP($C31,'Participantes'!$A$2:$B$101,2,FALSE),"Participante não encontrado"))</f>
        <v/>
      </c>
      <c r="E31" s="3" t="n"/>
      <c r="F31" s="32" t="n"/>
      <c r="G31" s="32" t="n"/>
      <c r="H31" s="33" t="n"/>
      <c r="I31" s="12">
        <f>IF($A31="","",IF($G31&lt;&gt;"","Pago",IF(TODAY()&gt;$F31,"Atrasado","Pendente")))</f>
        <v/>
      </c>
      <c r="J31" s="11">
        <f>IF($A31="","",IF($G31&lt;&gt;"",MAX(0,$G31-$F31),MAX(0,TODAY()-$F31)))</f>
        <v/>
      </c>
      <c r="K31" s="35">
        <f>IF($A31="","",IF($I31="Atrasado",$H31*0.02,0))</f>
        <v/>
      </c>
      <c r="L31" s="35">
        <f>IF($A31="","",$H31+$K31)</f>
        <v/>
      </c>
      <c r="M31" s="3" t="n"/>
    </row>
    <row r="32">
      <c r="A32" s="3" t="n"/>
      <c r="B32" s="32" t="n"/>
      <c r="C32" s="3" t="n"/>
      <c r="D32" s="13">
        <f>IF($A32="","",IFERROR(VLOOKUP($C32,'Participantes'!$A$2:$B$101,2,FALSE),"Participante não encontrado"))</f>
        <v/>
      </c>
      <c r="E32" s="3" t="n"/>
      <c r="F32" s="32" t="n"/>
      <c r="G32" s="32" t="n"/>
      <c r="H32" s="33" t="n"/>
      <c r="I32" s="9">
        <f>IF($A32="","",IF($G32&lt;&gt;"","Pago",IF(TODAY()&gt;$F32,"Atrasado","Pendente")))</f>
        <v/>
      </c>
      <c r="J32" s="8">
        <f>IF($A32="","",IF($G32&lt;&gt;"",MAX(0,$G32-$F32),MAX(0,TODAY()-$F32)))</f>
        <v/>
      </c>
      <c r="K32" s="34">
        <f>IF($A32="","",IF($I32="Atrasado",$H32*0.02,0))</f>
        <v/>
      </c>
      <c r="L32" s="34">
        <f>IF($A32="","",$H32+$K32)</f>
        <v/>
      </c>
      <c r="M32" s="3" t="n"/>
    </row>
    <row r="33">
      <c r="A33" s="3" t="n"/>
      <c r="B33" s="32" t="n"/>
      <c r="C33" s="3" t="n"/>
      <c r="D33" s="14">
        <f>IF($A33="","",IFERROR(VLOOKUP($C33,'Participantes'!$A$2:$B$101,2,FALSE),"Participante não encontrado"))</f>
        <v/>
      </c>
      <c r="E33" s="3" t="n"/>
      <c r="F33" s="32" t="n"/>
      <c r="G33" s="32" t="n"/>
      <c r="H33" s="33" t="n"/>
      <c r="I33" s="12">
        <f>IF($A33="","",IF($G33&lt;&gt;"","Pago",IF(TODAY()&gt;$F33,"Atrasado","Pendente")))</f>
        <v/>
      </c>
      <c r="J33" s="11">
        <f>IF($A33="","",IF($G33&lt;&gt;"",MAX(0,$G33-$F33),MAX(0,TODAY()-$F33)))</f>
        <v/>
      </c>
      <c r="K33" s="35">
        <f>IF($A33="","",IF($I33="Atrasado",$H33*0.02,0))</f>
        <v/>
      </c>
      <c r="L33" s="35">
        <f>IF($A33="","",$H33+$K33)</f>
        <v/>
      </c>
      <c r="M33" s="3" t="n"/>
    </row>
    <row r="34">
      <c r="A34" s="3" t="n"/>
      <c r="B34" s="32" t="n"/>
      <c r="C34" s="3" t="n"/>
      <c r="D34" s="13">
        <f>IF($A34="","",IFERROR(VLOOKUP($C34,'Participantes'!$A$2:$B$101,2,FALSE),"Participante não encontrado"))</f>
        <v/>
      </c>
      <c r="E34" s="3" t="n"/>
      <c r="F34" s="32" t="n"/>
      <c r="G34" s="32" t="n"/>
      <c r="H34" s="33" t="n"/>
      <c r="I34" s="9">
        <f>IF($A34="","",IF($G34&lt;&gt;"","Pago",IF(TODAY()&gt;$F34,"Atrasado","Pendente")))</f>
        <v/>
      </c>
      <c r="J34" s="8">
        <f>IF($A34="","",IF($G34&lt;&gt;"",MAX(0,$G34-$F34),MAX(0,TODAY()-$F34)))</f>
        <v/>
      </c>
      <c r="K34" s="34">
        <f>IF($A34="","",IF($I34="Atrasado",$H34*0.02,0))</f>
        <v/>
      </c>
      <c r="L34" s="34">
        <f>IF($A34="","",$H34+$K34)</f>
        <v/>
      </c>
      <c r="M34" s="3" t="n"/>
    </row>
    <row r="35">
      <c r="A35" s="3" t="n"/>
      <c r="B35" s="32" t="n"/>
      <c r="C35" s="3" t="n"/>
      <c r="D35" s="14">
        <f>IF($A35="","",IFERROR(VLOOKUP($C35,'Participantes'!$A$2:$B$101,2,FALSE),"Participante não encontrado"))</f>
        <v/>
      </c>
      <c r="E35" s="3" t="n"/>
      <c r="F35" s="32" t="n"/>
      <c r="G35" s="32" t="n"/>
      <c r="H35" s="33" t="n"/>
      <c r="I35" s="12">
        <f>IF($A35="","",IF($G35&lt;&gt;"","Pago",IF(TODAY()&gt;$F35,"Atrasado","Pendente")))</f>
        <v/>
      </c>
      <c r="J35" s="11">
        <f>IF($A35="","",IF($G35&lt;&gt;"",MAX(0,$G35-$F35),MAX(0,TODAY()-$F35)))</f>
        <v/>
      </c>
      <c r="K35" s="35">
        <f>IF($A35="","",IF($I35="Atrasado",$H35*0.02,0))</f>
        <v/>
      </c>
      <c r="L35" s="35">
        <f>IF($A35="","",$H35+$K35)</f>
        <v/>
      </c>
      <c r="M35" s="3" t="n"/>
    </row>
    <row r="36">
      <c r="A36" s="3" t="n"/>
      <c r="B36" s="32" t="n"/>
      <c r="C36" s="3" t="n"/>
      <c r="D36" s="13">
        <f>IF($A36="","",IFERROR(VLOOKUP($C36,'Participantes'!$A$2:$B$101,2,FALSE),"Participante não encontrado"))</f>
        <v/>
      </c>
      <c r="E36" s="3" t="n"/>
      <c r="F36" s="32" t="n"/>
      <c r="G36" s="32" t="n"/>
      <c r="H36" s="33" t="n"/>
      <c r="I36" s="9">
        <f>IF($A36="","",IF($G36&lt;&gt;"","Pago",IF(TODAY()&gt;$F36,"Atrasado","Pendente")))</f>
        <v/>
      </c>
      <c r="J36" s="8">
        <f>IF($A36="","",IF($G36&lt;&gt;"",MAX(0,$G36-$F36),MAX(0,TODAY()-$F36)))</f>
        <v/>
      </c>
      <c r="K36" s="34">
        <f>IF($A36="","",IF($I36="Atrasado",$H36*0.02,0))</f>
        <v/>
      </c>
      <c r="L36" s="34">
        <f>IF($A36="","",$H36+$K36)</f>
        <v/>
      </c>
      <c r="M36" s="3" t="n"/>
    </row>
    <row r="37">
      <c r="A37" s="3" t="n"/>
      <c r="B37" s="32" t="n"/>
      <c r="C37" s="3" t="n"/>
      <c r="D37" s="14">
        <f>IF($A37="","",IFERROR(VLOOKUP($C37,'Participantes'!$A$2:$B$101,2,FALSE),"Participante não encontrado"))</f>
        <v/>
      </c>
      <c r="E37" s="3" t="n"/>
      <c r="F37" s="32" t="n"/>
      <c r="G37" s="32" t="n"/>
      <c r="H37" s="33" t="n"/>
      <c r="I37" s="12">
        <f>IF($A37="","",IF($G37&lt;&gt;"","Pago",IF(TODAY()&gt;$F37,"Atrasado","Pendente")))</f>
        <v/>
      </c>
      <c r="J37" s="11">
        <f>IF($A37="","",IF($G37&lt;&gt;"",MAX(0,$G37-$F37),MAX(0,TODAY()-$F37)))</f>
        <v/>
      </c>
      <c r="K37" s="35">
        <f>IF($A37="","",IF($I37="Atrasado",$H37*0.02,0))</f>
        <v/>
      </c>
      <c r="L37" s="35">
        <f>IF($A37="","",$H37+$K37)</f>
        <v/>
      </c>
      <c r="M37" s="3" t="n"/>
    </row>
    <row r="38">
      <c r="A38" s="3" t="n"/>
      <c r="B38" s="32" t="n"/>
      <c r="C38" s="3" t="n"/>
      <c r="D38" s="13">
        <f>IF($A38="","",IFERROR(VLOOKUP($C38,'Participantes'!$A$2:$B$101,2,FALSE),"Participante não encontrado"))</f>
        <v/>
      </c>
      <c r="E38" s="3" t="n"/>
      <c r="F38" s="32" t="n"/>
      <c r="G38" s="32" t="n"/>
      <c r="H38" s="33" t="n"/>
      <c r="I38" s="9">
        <f>IF($A38="","",IF($G38&lt;&gt;"","Pago",IF(TODAY()&gt;$F38,"Atrasado","Pendente")))</f>
        <v/>
      </c>
      <c r="J38" s="8">
        <f>IF($A38="","",IF($G38&lt;&gt;"",MAX(0,$G38-$F38),MAX(0,TODAY()-$F38)))</f>
        <v/>
      </c>
      <c r="K38" s="34">
        <f>IF($A38="","",IF($I38="Atrasado",$H38*0.02,0))</f>
        <v/>
      </c>
      <c r="L38" s="34">
        <f>IF($A38="","",$H38+$K38)</f>
        <v/>
      </c>
      <c r="M38" s="3" t="n"/>
    </row>
    <row r="39">
      <c r="A39" s="3" t="n"/>
      <c r="B39" s="32" t="n"/>
      <c r="C39" s="3" t="n"/>
      <c r="D39" s="14">
        <f>IF($A39="","",IFERROR(VLOOKUP($C39,'Participantes'!$A$2:$B$101,2,FALSE),"Participante não encontrado"))</f>
        <v/>
      </c>
      <c r="E39" s="3" t="n"/>
      <c r="F39" s="32" t="n"/>
      <c r="G39" s="32" t="n"/>
      <c r="H39" s="33" t="n"/>
      <c r="I39" s="12">
        <f>IF($A39="","",IF($G39&lt;&gt;"","Pago",IF(TODAY()&gt;$F39,"Atrasado","Pendente")))</f>
        <v/>
      </c>
      <c r="J39" s="11">
        <f>IF($A39="","",IF($G39&lt;&gt;"",MAX(0,$G39-$F39),MAX(0,TODAY()-$F39)))</f>
        <v/>
      </c>
      <c r="K39" s="35">
        <f>IF($A39="","",IF($I39="Atrasado",$H39*0.02,0))</f>
        <v/>
      </c>
      <c r="L39" s="35">
        <f>IF($A39="","",$H39+$K39)</f>
        <v/>
      </c>
      <c r="M39" s="3" t="n"/>
    </row>
    <row r="40">
      <c r="A40" s="3" t="n"/>
      <c r="B40" s="32" t="n"/>
      <c r="C40" s="3" t="n"/>
      <c r="D40" s="13">
        <f>IF($A40="","",IFERROR(VLOOKUP($C40,'Participantes'!$A$2:$B$101,2,FALSE),"Participante não encontrado"))</f>
        <v/>
      </c>
      <c r="E40" s="3" t="n"/>
      <c r="F40" s="32" t="n"/>
      <c r="G40" s="32" t="n"/>
      <c r="H40" s="33" t="n"/>
      <c r="I40" s="9">
        <f>IF($A40="","",IF($G40&lt;&gt;"","Pago",IF(TODAY()&gt;$F40,"Atrasado","Pendente")))</f>
        <v/>
      </c>
      <c r="J40" s="8">
        <f>IF($A40="","",IF($G40&lt;&gt;"",MAX(0,$G40-$F40),MAX(0,TODAY()-$F40)))</f>
        <v/>
      </c>
      <c r="K40" s="34">
        <f>IF($A40="","",IF($I40="Atrasado",$H40*0.02,0))</f>
        <v/>
      </c>
      <c r="L40" s="34">
        <f>IF($A40="","",$H40+$K40)</f>
        <v/>
      </c>
      <c r="M40" s="3" t="n"/>
    </row>
    <row r="41">
      <c r="A41" s="3" t="n"/>
      <c r="B41" s="32" t="n"/>
      <c r="C41" s="3" t="n"/>
      <c r="D41" s="14">
        <f>IF($A41="","",IFERROR(VLOOKUP($C41,'Participantes'!$A$2:$B$101,2,FALSE),"Participante não encontrado"))</f>
        <v/>
      </c>
      <c r="E41" s="3" t="n"/>
      <c r="F41" s="32" t="n"/>
      <c r="G41" s="32" t="n"/>
      <c r="H41" s="33" t="n"/>
      <c r="I41" s="12">
        <f>IF($A41="","",IF($G41&lt;&gt;"","Pago",IF(TODAY()&gt;$F41,"Atrasado","Pendente")))</f>
        <v/>
      </c>
      <c r="J41" s="11">
        <f>IF($A41="","",IF($G41&lt;&gt;"",MAX(0,$G41-$F41),MAX(0,TODAY()-$F41)))</f>
        <v/>
      </c>
      <c r="K41" s="35">
        <f>IF($A41="","",IF($I41="Atrasado",$H41*0.02,0))</f>
        <v/>
      </c>
      <c r="L41" s="35">
        <f>IF($A41="","",$H41+$K41)</f>
        <v/>
      </c>
      <c r="M41" s="3" t="n"/>
    </row>
    <row r="42">
      <c r="A42" s="3" t="n"/>
      <c r="B42" s="32" t="n"/>
      <c r="C42" s="3" t="n"/>
      <c r="D42" s="13">
        <f>IF($A42="","",IFERROR(VLOOKUP($C42,'Participantes'!$A$2:$B$101,2,FALSE),"Participante não encontrado"))</f>
        <v/>
      </c>
      <c r="E42" s="3" t="n"/>
      <c r="F42" s="32" t="n"/>
      <c r="G42" s="32" t="n"/>
      <c r="H42" s="33" t="n"/>
      <c r="I42" s="9">
        <f>IF($A42="","",IF($G42&lt;&gt;"","Pago",IF(TODAY()&gt;$F42,"Atrasado","Pendente")))</f>
        <v/>
      </c>
      <c r="J42" s="8">
        <f>IF($A42="","",IF($G42&lt;&gt;"",MAX(0,$G42-$F42),MAX(0,TODAY()-$F42)))</f>
        <v/>
      </c>
      <c r="K42" s="34">
        <f>IF($A42="","",IF($I42="Atrasado",$H42*0.02,0))</f>
        <v/>
      </c>
      <c r="L42" s="34">
        <f>IF($A42="","",$H42+$K42)</f>
        <v/>
      </c>
      <c r="M42" s="3" t="n"/>
    </row>
    <row r="43">
      <c r="A43" s="3" t="n"/>
      <c r="B43" s="32" t="n"/>
      <c r="C43" s="3" t="n"/>
      <c r="D43" s="14">
        <f>IF($A43="","",IFERROR(VLOOKUP($C43,'Participantes'!$A$2:$B$101,2,FALSE),"Participante não encontrado"))</f>
        <v/>
      </c>
      <c r="E43" s="3" t="n"/>
      <c r="F43" s="32" t="n"/>
      <c r="G43" s="32" t="n"/>
      <c r="H43" s="33" t="n"/>
      <c r="I43" s="12">
        <f>IF($A43="","",IF($G43&lt;&gt;"","Pago",IF(TODAY()&gt;$F43,"Atrasado","Pendente")))</f>
        <v/>
      </c>
      <c r="J43" s="11">
        <f>IF($A43="","",IF($G43&lt;&gt;"",MAX(0,$G43-$F43),MAX(0,TODAY()-$F43)))</f>
        <v/>
      </c>
      <c r="K43" s="35">
        <f>IF($A43="","",IF($I43="Atrasado",$H43*0.02,0))</f>
        <v/>
      </c>
      <c r="L43" s="35">
        <f>IF($A43="","",$H43+$K43)</f>
        <v/>
      </c>
      <c r="M43" s="3" t="n"/>
    </row>
    <row r="44">
      <c r="A44" s="3" t="n"/>
      <c r="B44" s="32" t="n"/>
      <c r="C44" s="3" t="n"/>
      <c r="D44" s="13">
        <f>IF($A44="","",IFERROR(VLOOKUP($C44,'Participantes'!$A$2:$B$101,2,FALSE),"Participante não encontrado"))</f>
        <v/>
      </c>
      <c r="E44" s="3" t="n"/>
      <c r="F44" s="32" t="n"/>
      <c r="G44" s="32" t="n"/>
      <c r="H44" s="33" t="n"/>
      <c r="I44" s="9">
        <f>IF($A44="","",IF($G44&lt;&gt;"","Pago",IF(TODAY()&gt;$F44,"Atrasado","Pendente")))</f>
        <v/>
      </c>
      <c r="J44" s="8">
        <f>IF($A44="","",IF($G44&lt;&gt;"",MAX(0,$G44-$F44),MAX(0,TODAY()-$F44)))</f>
        <v/>
      </c>
      <c r="K44" s="34">
        <f>IF($A44="","",IF($I44="Atrasado",$H44*0.02,0))</f>
        <v/>
      </c>
      <c r="L44" s="34">
        <f>IF($A44="","",$H44+$K44)</f>
        <v/>
      </c>
      <c r="M44" s="3" t="n"/>
    </row>
    <row r="45">
      <c r="A45" s="3" t="n"/>
      <c r="B45" s="32" t="n"/>
      <c r="C45" s="3" t="n"/>
      <c r="D45" s="14">
        <f>IF($A45="","",IFERROR(VLOOKUP($C45,'Participantes'!$A$2:$B$101,2,FALSE),"Participante não encontrado"))</f>
        <v/>
      </c>
      <c r="E45" s="3" t="n"/>
      <c r="F45" s="32" t="n"/>
      <c r="G45" s="32" t="n"/>
      <c r="H45" s="33" t="n"/>
      <c r="I45" s="12">
        <f>IF($A45="","",IF($G45&lt;&gt;"","Pago",IF(TODAY()&gt;$F45,"Atrasado","Pendente")))</f>
        <v/>
      </c>
      <c r="J45" s="11">
        <f>IF($A45="","",IF($G45&lt;&gt;"",MAX(0,$G45-$F45),MAX(0,TODAY()-$F45)))</f>
        <v/>
      </c>
      <c r="K45" s="35">
        <f>IF($A45="","",IF($I45="Atrasado",$H45*0.02,0))</f>
        <v/>
      </c>
      <c r="L45" s="35">
        <f>IF($A45="","",$H45+$K45)</f>
        <v/>
      </c>
      <c r="M45" s="3" t="n"/>
    </row>
    <row r="46">
      <c r="A46" s="3" t="n"/>
      <c r="B46" s="32" t="n"/>
      <c r="C46" s="3" t="n"/>
      <c r="D46" s="13">
        <f>IF($A46="","",IFERROR(VLOOKUP($C46,'Participantes'!$A$2:$B$101,2,FALSE),"Participante não encontrado"))</f>
        <v/>
      </c>
      <c r="E46" s="3" t="n"/>
      <c r="F46" s="32" t="n"/>
      <c r="G46" s="32" t="n"/>
      <c r="H46" s="33" t="n"/>
      <c r="I46" s="9">
        <f>IF($A46="","",IF($G46&lt;&gt;"","Pago",IF(TODAY()&gt;$F46,"Atrasado","Pendente")))</f>
        <v/>
      </c>
      <c r="J46" s="8">
        <f>IF($A46="","",IF($G46&lt;&gt;"",MAX(0,$G46-$F46),MAX(0,TODAY()-$F46)))</f>
        <v/>
      </c>
      <c r="K46" s="34">
        <f>IF($A46="","",IF($I46="Atrasado",$H46*0.02,0))</f>
        <v/>
      </c>
      <c r="L46" s="34">
        <f>IF($A46="","",$H46+$K46)</f>
        <v/>
      </c>
      <c r="M46" s="3" t="n"/>
    </row>
    <row r="47">
      <c r="A47" s="3" t="n"/>
      <c r="B47" s="32" t="n"/>
      <c r="C47" s="3" t="n"/>
      <c r="D47" s="14">
        <f>IF($A47="","",IFERROR(VLOOKUP($C47,'Participantes'!$A$2:$B$101,2,FALSE),"Participante não encontrado"))</f>
        <v/>
      </c>
      <c r="E47" s="3" t="n"/>
      <c r="F47" s="32" t="n"/>
      <c r="G47" s="32" t="n"/>
      <c r="H47" s="33" t="n"/>
      <c r="I47" s="12">
        <f>IF($A47="","",IF($G47&lt;&gt;"","Pago",IF(TODAY()&gt;$F47,"Atrasado","Pendente")))</f>
        <v/>
      </c>
      <c r="J47" s="11">
        <f>IF($A47="","",IF($G47&lt;&gt;"",MAX(0,$G47-$F47),MAX(0,TODAY()-$F47)))</f>
        <v/>
      </c>
      <c r="K47" s="35">
        <f>IF($A47="","",IF($I47="Atrasado",$H47*0.02,0))</f>
        <v/>
      </c>
      <c r="L47" s="35">
        <f>IF($A47="","",$H47+$K47)</f>
        <v/>
      </c>
      <c r="M47" s="3" t="n"/>
    </row>
    <row r="48">
      <c r="A48" s="3" t="n"/>
      <c r="B48" s="32" t="n"/>
      <c r="C48" s="3" t="n"/>
      <c r="D48" s="13">
        <f>IF($A48="","",IFERROR(VLOOKUP($C48,'Participantes'!$A$2:$B$101,2,FALSE),"Participante não encontrado"))</f>
        <v/>
      </c>
      <c r="E48" s="3" t="n"/>
      <c r="F48" s="32" t="n"/>
      <c r="G48" s="32" t="n"/>
      <c r="H48" s="33" t="n"/>
      <c r="I48" s="9">
        <f>IF($A48="","",IF($G48&lt;&gt;"","Pago",IF(TODAY()&gt;$F48,"Atrasado","Pendente")))</f>
        <v/>
      </c>
      <c r="J48" s="8">
        <f>IF($A48="","",IF($G48&lt;&gt;"",MAX(0,$G48-$F48),MAX(0,TODAY()-$F48)))</f>
        <v/>
      </c>
      <c r="K48" s="34">
        <f>IF($A48="","",IF($I48="Atrasado",$H48*0.02,0))</f>
        <v/>
      </c>
      <c r="L48" s="34">
        <f>IF($A48="","",$H48+$K48)</f>
        <v/>
      </c>
      <c r="M48" s="3" t="n"/>
    </row>
    <row r="49">
      <c r="A49" s="3" t="n"/>
      <c r="B49" s="32" t="n"/>
      <c r="C49" s="3" t="n"/>
      <c r="D49" s="14">
        <f>IF($A49="","",IFERROR(VLOOKUP($C49,'Participantes'!$A$2:$B$101,2,FALSE),"Participante não encontrado"))</f>
        <v/>
      </c>
      <c r="E49" s="3" t="n"/>
      <c r="F49" s="32" t="n"/>
      <c r="G49" s="32" t="n"/>
      <c r="H49" s="33" t="n"/>
      <c r="I49" s="12">
        <f>IF($A49="","",IF($G49&lt;&gt;"","Pago",IF(TODAY()&gt;$F49,"Atrasado","Pendente")))</f>
        <v/>
      </c>
      <c r="J49" s="11">
        <f>IF($A49="","",IF($G49&lt;&gt;"",MAX(0,$G49-$F49),MAX(0,TODAY()-$F49)))</f>
        <v/>
      </c>
      <c r="K49" s="35">
        <f>IF($A49="","",IF($I49="Atrasado",$H49*0.02,0))</f>
        <v/>
      </c>
      <c r="L49" s="35">
        <f>IF($A49="","",$H49+$K49)</f>
        <v/>
      </c>
      <c r="M49" s="3" t="n"/>
    </row>
    <row r="50">
      <c r="A50" s="3" t="n"/>
      <c r="B50" s="32" t="n"/>
      <c r="C50" s="3" t="n"/>
      <c r="D50" s="13">
        <f>IF($A50="","",IFERROR(VLOOKUP($C50,'Participantes'!$A$2:$B$101,2,FALSE),"Participante não encontrado"))</f>
        <v/>
      </c>
      <c r="E50" s="3" t="n"/>
      <c r="F50" s="32" t="n"/>
      <c r="G50" s="32" t="n"/>
      <c r="H50" s="33" t="n"/>
      <c r="I50" s="9">
        <f>IF($A50="","",IF($G50&lt;&gt;"","Pago",IF(TODAY()&gt;$F50,"Atrasado","Pendente")))</f>
        <v/>
      </c>
      <c r="J50" s="8">
        <f>IF($A50="","",IF($G50&lt;&gt;"",MAX(0,$G50-$F50),MAX(0,TODAY()-$F50)))</f>
        <v/>
      </c>
      <c r="K50" s="34">
        <f>IF($A50="","",IF($I50="Atrasado",$H50*0.02,0))</f>
        <v/>
      </c>
      <c r="L50" s="34">
        <f>IF($A50="","",$H50+$K50)</f>
        <v/>
      </c>
      <c r="M50" s="3" t="n"/>
    </row>
    <row r="51">
      <c r="A51" s="3" t="n"/>
      <c r="B51" s="32" t="n"/>
      <c r="C51" s="3" t="n"/>
      <c r="D51" s="14">
        <f>IF($A51="","",IFERROR(VLOOKUP($C51,'Participantes'!$A$2:$B$101,2,FALSE),"Participante não encontrado"))</f>
        <v/>
      </c>
      <c r="E51" s="3" t="n"/>
      <c r="F51" s="32" t="n"/>
      <c r="G51" s="32" t="n"/>
      <c r="H51" s="33" t="n"/>
      <c r="I51" s="12">
        <f>IF($A51="","",IF($G51&lt;&gt;"","Pago",IF(TODAY()&gt;$F51,"Atrasado","Pendente")))</f>
        <v/>
      </c>
      <c r="J51" s="11">
        <f>IF($A51="","",IF($G51&lt;&gt;"",MAX(0,$G51-$F51),MAX(0,TODAY()-$F51)))</f>
        <v/>
      </c>
      <c r="K51" s="35">
        <f>IF($A51="","",IF($I51="Atrasado",$H51*0.02,0))</f>
        <v/>
      </c>
      <c r="L51" s="35">
        <f>IF($A51="","",$H51+$K51)</f>
        <v/>
      </c>
      <c r="M51" s="3" t="n"/>
    </row>
    <row r="52">
      <c r="A52" s="3" t="n"/>
      <c r="B52" s="32" t="n"/>
      <c r="C52" s="3" t="n"/>
      <c r="D52" s="13">
        <f>IF($A52="","",IFERROR(VLOOKUP($C52,'Participantes'!$A$2:$B$101,2,FALSE),"Participante não encontrado"))</f>
        <v/>
      </c>
      <c r="E52" s="3" t="n"/>
      <c r="F52" s="32" t="n"/>
      <c r="G52" s="32" t="n"/>
      <c r="H52" s="33" t="n"/>
      <c r="I52" s="9">
        <f>IF($A52="","",IF($G52&lt;&gt;"","Pago",IF(TODAY()&gt;$F52,"Atrasado","Pendente")))</f>
        <v/>
      </c>
      <c r="J52" s="8">
        <f>IF($A52="","",IF($G52&lt;&gt;"",MAX(0,$G52-$F52),MAX(0,TODAY()-$F52)))</f>
        <v/>
      </c>
      <c r="K52" s="34">
        <f>IF($A52="","",IF($I52="Atrasado",$H52*0.02,0))</f>
        <v/>
      </c>
      <c r="L52" s="34">
        <f>IF($A52="","",$H52+$K52)</f>
        <v/>
      </c>
      <c r="M52" s="3" t="n"/>
    </row>
    <row r="53">
      <c r="A53" s="3" t="n"/>
      <c r="B53" s="32" t="n"/>
      <c r="C53" s="3" t="n"/>
      <c r="D53" s="14">
        <f>IF($A53="","",IFERROR(VLOOKUP($C53,'Participantes'!$A$2:$B$101,2,FALSE),"Participante não encontrado"))</f>
        <v/>
      </c>
      <c r="E53" s="3" t="n"/>
      <c r="F53" s="32" t="n"/>
      <c r="G53" s="32" t="n"/>
      <c r="H53" s="33" t="n"/>
      <c r="I53" s="12">
        <f>IF($A53="","",IF($G53&lt;&gt;"","Pago",IF(TODAY()&gt;$F53,"Atrasado","Pendente")))</f>
        <v/>
      </c>
      <c r="J53" s="11">
        <f>IF($A53="","",IF($G53&lt;&gt;"",MAX(0,$G53-$F53),MAX(0,TODAY()-$F53)))</f>
        <v/>
      </c>
      <c r="K53" s="35">
        <f>IF($A53="","",IF($I53="Atrasado",$H53*0.02,0))</f>
        <v/>
      </c>
      <c r="L53" s="35">
        <f>IF($A53="","",$H53+$K53)</f>
        <v/>
      </c>
      <c r="M53" s="3" t="n"/>
    </row>
    <row r="54">
      <c r="A54" s="3" t="n"/>
      <c r="B54" s="32" t="n"/>
      <c r="C54" s="3" t="n"/>
      <c r="D54" s="13">
        <f>IF($A54="","",IFERROR(VLOOKUP($C54,'Participantes'!$A$2:$B$101,2,FALSE),"Participante não encontrado"))</f>
        <v/>
      </c>
      <c r="E54" s="3" t="n"/>
      <c r="F54" s="32" t="n"/>
      <c r="G54" s="32" t="n"/>
      <c r="H54" s="33" t="n"/>
      <c r="I54" s="9">
        <f>IF($A54="","",IF($G54&lt;&gt;"","Pago",IF(TODAY()&gt;$F54,"Atrasado","Pendente")))</f>
        <v/>
      </c>
      <c r="J54" s="8">
        <f>IF($A54="","",IF($G54&lt;&gt;"",MAX(0,$G54-$F54),MAX(0,TODAY()-$F54)))</f>
        <v/>
      </c>
      <c r="K54" s="34">
        <f>IF($A54="","",IF($I54="Atrasado",$H54*0.02,0))</f>
        <v/>
      </c>
      <c r="L54" s="34">
        <f>IF($A54="","",$H54+$K54)</f>
        <v/>
      </c>
      <c r="M54" s="3" t="n"/>
    </row>
    <row r="55">
      <c r="A55" s="3" t="n"/>
      <c r="B55" s="32" t="n"/>
      <c r="C55" s="3" t="n"/>
      <c r="D55" s="14">
        <f>IF($A55="","",IFERROR(VLOOKUP($C55,'Participantes'!$A$2:$B$101,2,FALSE),"Participante não encontrado"))</f>
        <v/>
      </c>
      <c r="E55" s="3" t="n"/>
      <c r="F55" s="32" t="n"/>
      <c r="G55" s="32" t="n"/>
      <c r="H55" s="33" t="n"/>
      <c r="I55" s="12">
        <f>IF($A55="","",IF($G55&lt;&gt;"","Pago",IF(TODAY()&gt;$F55,"Atrasado","Pendente")))</f>
        <v/>
      </c>
      <c r="J55" s="11">
        <f>IF($A55="","",IF($G55&lt;&gt;"",MAX(0,$G55-$F55),MAX(0,TODAY()-$F55)))</f>
        <v/>
      </c>
      <c r="K55" s="35">
        <f>IF($A55="","",IF($I55="Atrasado",$H55*0.02,0))</f>
        <v/>
      </c>
      <c r="L55" s="35">
        <f>IF($A55="","",$H55+$K55)</f>
        <v/>
      </c>
      <c r="M55" s="3" t="n"/>
    </row>
    <row r="56">
      <c r="A56" s="3" t="n"/>
      <c r="B56" s="32" t="n"/>
      <c r="C56" s="3" t="n"/>
      <c r="D56" s="13">
        <f>IF($A56="","",IFERROR(VLOOKUP($C56,'Participantes'!$A$2:$B$101,2,FALSE),"Participante não encontrado"))</f>
        <v/>
      </c>
      <c r="E56" s="3" t="n"/>
      <c r="F56" s="32" t="n"/>
      <c r="G56" s="32" t="n"/>
      <c r="H56" s="33" t="n"/>
      <c r="I56" s="9">
        <f>IF($A56="","",IF($G56&lt;&gt;"","Pago",IF(TODAY()&gt;$F56,"Atrasado","Pendente")))</f>
        <v/>
      </c>
      <c r="J56" s="8">
        <f>IF($A56="","",IF($G56&lt;&gt;"",MAX(0,$G56-$F56),MAX(0,TODAY()-$F56)))</f>
        <v/>
      </c>
      <c r="K56" s="34">
        <f>IF($A56="","",IF($I56="Atrasado",$H56*0.02,0))</f>
        <v/>
      </c>
      <c r="L56" s="34">
        <f>IF($A56="","",$H56+$K56)</f>
        <v/>
      </c>
      <c r="M56" s="3" t="n"/>
    </row>
    <row r="57">
      <c r="A57" s="3" t="n"/>
      <c r="B57" s="32" t="n"/>
      <c r="C57" s="3" t="n"/>
      <c r="D57" s="14">
        <f>IF($A57="","",IFERROR(VLOOKUP($C57,'Participantes'!$A$2:$B$101,2,FALSE),"Participante não encontrado"))</f>
        <v/>
      </c>
      <c r="E57" s="3" t="n"/>
      <c r="F57" s="32" t="n"/>
      <c r="G57" s="32" t="n"/>
      <c r="H57" s="33" t="n"/>
      <c r="I57" s="12">
        <f>IF($A57="","",IF($G57&lt;&gt;"","Pago",IF(TODAY()&gt;$F57,"Atrasado","Pendente")))</f>
        <v/>
      </c>
      <c r="J57" s="11">
        <f>IF($A57="","",IF($G57&lt;&gt;"",MAX(0,$G57-$F57),MAX(0,TODAY()-$F57)))</f>
        <v/>
      </c>
      <c r="K57" s="35">
        <f>IF($A57="","",IF($I57="Atrasado",$H57*0.02,0))</f>
        <v/>
      </c>
      <c r="L57" s="35">
        <f>IF($A57="","",$H57+$K57)</f>
        <v/>
      </c>
      <c r="M57" s="3" t="n"/>
    </row>
    <row r="58">
      <c r="A58" s="3" t="n"/>
      <c r="B58" s="32" t="n"/>
      <c r="C58" s="3" t="n"/>
      <c r="D58" s="13">
        <f>IF($A58="","",IFERROR(VLOOKUP($C58,'Participantes'!$A$2:$B$101,2,FALSE),"Participante não encontrado"))</f>
        <v/>
      </c>
      <c r="E58" s="3" t="n"/>
      <c r="F58" s="32" t="n"/>
      <c r="G58" s="32" t="n"/>
      <c r="H58" s="33" t="n"/>
      <c r="I58" s="9">
        <f>IF($A58="","",IF($G58&lt;&gt;"","Pago",IF(TODAY()&gt;$F58,"Atrasado","Pendente")))</f>
        <v/>
      </c>
      <c r="J58" s="8">
        <f>IF($A58="","",IF($G58&lt;&gt;"",MAX(0,$G58-$F58),MAX(0,TODAY()-$F58)))</f>
        <v/>
      </c>
      <c r="K58" s="34">
        <f>IF($A58="","",IF($I58="Atrasado",$H58*0.02,0))</f>
        <v/>
      </c>
      <c r="L58" s="34">
        <f>IF($A58="","",$H58+$K58)</f>
        <v/>
      </c>
      <c r="M58" s="3" t="n"/>
    </row>
    <row r="59">
      <c r="A59" s="3" t="n"/>
      <c r="B59" s="32" t="n"/>
      <c r="C59" s="3" t="n"/>
      <c r="D59" s="14">
        <f>IF($A59="","",IFERROR(VLOOKUP($C59,'Participantes'!$A$2:$B$101,2,FALSE),"Participante não encontrado"))</f>
        <v/>
      </c>
      <c r="E59" s="3" t="n"/>
      <c r="F59" s="32" t="n"/>
      <c r="G59" s="32" t="n"/>
      <c r="H59" s="33" t="n"/>
      <c r="I59" s="12">
        <f>IF($A59="","",IF($G59&lt;&gt;"","Pago",IF(TODAY()&gt;$F59,"Atrasado","Pendente")))</f>
        <v/>
      </c>
      <c r="J59" s="11">
        <f>IF($A59="","",IF($G59&lt;&gt;"",MAX(0,$G59-$F59),MAX(0,TODAY()-$F59)))</f>
        <v/>
      </c>
      <c r="K59" s="35">
        <f>IF($A59="","",IF($I59="Atrasado",$H59*0.02,0))</f>
        <v/>
      </c>
      <c r="L59" s="35">
        <f>IF($A59="","",$H59+$K59)</f>
        <v/>
      </c>
      <c r="M59" s="3" t="n"/>
    </row>
    <row r="60">
      <c r="A60" s="3" t="n"/>
      <c r="B60" s="32" t="n"/>
      <c r="C60" s="3" t="n"/>
      <c r="D60" s="13">
        <f>IF($A60="","",IFERROR(VLOOKUP($C60,'Participantes'!$A$2:$B$101,2,FALSE),"Participante não encontrado"))</f>
        <v/>
      </c>
      <c r="E60" s="3" t="n"/>
      <c r="F60" s="32" t="n"/>
      <c r="G60" s="32" t="n"/>
      <c r="H60" s="33" t="n"/>
      <c r="I60" s="9">
        <f>IF($A60="","",IF($G60&lt;&gt;"","Pago",IF(TODAY()&gt;$F60,"Atrasado","Pendente")))</f>
        <v/>
      </c>
      <c r="J60" s="8">
        <f>IF($A60="","",IF($G60&lt;&gt;"",MAX(0,$G60-$F60),MAX(0,TODAY()-$F60)))</f>
        <v/>
      </c>
      <c r="K60" s="34">
        <f>IF($A60="","",IF($I60="Atrasado",$H60*0.02,0))</f>
        <v/>
      </c>
      <c r="L60" s="34">
        <f>IF($A60="","",$H60+$K60)</f>
        <v/>
      </c>
      <c r="M60" s="3" t="n"/>
    </row>
    <row r="61">
      <c r="A61" s="3" t="n"/>
      <c r="B61" s="32" t="n"/>
      <c r="C61" s="3" t="n"/>
      <c r="D61" s="14">
        <f>IF($A61="","",IFERROR(VLOOKUP($C61,'Participantes'!$A$2:$B$101,2,FALSE),"Participante não encontrado"))</f>
        <v/>
      </c>
      <c r="E61" s="3" t="n"/>
      <c r="F61" s="32" t="n"/>
      <c r="G61" s="32" t="n"/>
      <c r="H61" s="33" t="n"/>
      <c r="I61" s="12">
        <f>IF($A61="","",IF($G61&lt;&gt;"","Pago",IF(TODAY()&gt;$F61,"Atrasado","Pendente")))</f>
        <v/>
      </c>
      <c r="J61" s="11">
        <f>IF($A61="","",IF($G61&lt;&gt;"",MAX(0,$G61-$F61),MAX(0,TODAY()-$F61)))</f>
        <v/>
      </c>
      <c r="K61" s="35">
        <f>IF($A61="","",IF($I61="Atrasado",$H61*0.02,0))</f>
        <v/>
      </c>
      <c r="L61" s="35">
        <f>IF($A61="","",$H61+$K61)</f>
        <v/>
      </c>
      <c r="M61" s="3" t="n"/>
    </row>
    <row r="62">
      <c r="A62" s="3" t="n"/>
      <c r="B62" s="32" t="n"/>
      <c r="C62" s="3" t="n"/>
      <c r="D62" s="13">
        <f>IF($A62="","",IFERROR(VLOOKUP($C62,'Participantes'!$A$2:$B$101,2,FALSE),"Participante não encontrado"))</f>
        <v/>
      </c>
      <c r="E62" s="3" t="n"/>
      <c r="F62" s="32" t="n"/>
      <c r="G62" s="32" t="n"/>
      <c r="H62" s="33" t="n"/>
      <c r="I62" s="9">
        <f>IF($A62="","",IF($G62&lt;&gt;"","Pago",IF(TODAY()&gt;$F62,"Atrasado","Pendente")))</f>
        <v/>
      </c>
      <c r="J62" s="8">
        <f>IF($A62="","",IF($G62&lt;&gt;"",MAX(0,$G62-$F62),MAX(0,TODAY()-$F62)))</f>
        <v/>
      </c>
      <c r="K62" s="34">
        <f>IF($A62="","",IF($I62="Atrasado",$H62*0.02,0))</f>
        <v/>
      </c>
      <c r="L62" s="34">
        <f>IF($A62="","",$H62+$K62)</f>
        <v/>
      </c>
      <c r="M62" s="3" t="n"/>
    </row>
    <row r="63">
      <c r="A63" s="3" t="n"/>
      <c r="B63" s="32" t="n"/>
      <c r="C63" s="3" t="n"/>
      <c r="D63" s="14">
        <f>IF($A63="","",IFERROR(VLOOKUP($C63,'Participantes'!$A$2:$B$101,2,FALSE),"Participante não encontrado"))</f>
        <v/>
      </c>
      <c r="E63" s="3" t="n"/>
      <c r="F63" s="32" t="n"/>
      <c r="G63" s="32" t="n"/>
      <c r="H63" s="33" t="n"/>
      <c r="I63" s="12">
        <f>IF($A63="","",IF($G63&lt;&gt;"","Pago",IF(TODAY()&gt;$F63,"Atrasado","Pendente")))</f>
        <v/>
      </c>
      <c r="J63" s="11">
        <f>IF($A63="","",IF($G63&lt;&gt;"",MAX(0,$G63-$F63),MAX(0,TODAY()-$F63)))</f>
        <v/>
      </c>
      <c r="K63" s="35">
        <f>IF($A63="","",IF($I63="Atrasado",$H63*0.02,0))</f>
        <v/>
      </c>
      <c r="L63" s="35">
        <f>IF($A63="","",$H63+$K63)</f>
        <v/>
      </c>
      <c r="M63" s="3" t="n"/>
    </row>
    <row r="64">
      <c r="A64" s="3" t="n"/>
      <c r="B64" s="32" t="n"/>
      <c r="C64" s="3" t="n"/>
      <c r="D64" s="13">
        <f>IF($A64="","",IFERROR(VLOOKUP($C64,'Participantes'!$A$2:$B$101,2,FALSE),"Participante não encontrado"))</f>
        <v/>
      </c>
      <c r="E64" s="3" t="n"/>
      <c r="F64" s="32" t="n"/>
      <c r="G64" s="32" t="n"/>
      <c r="H64" s="33" t="n"/>
      <c r="I64" s="9">
        <f>IF($A64="","",IF($G64&lt;&gt;"","Pago",IF(TODAY()&gt;$F64,"Atrasado","Pendente")))</f>
        <v/>
      </c>
      <c r="J64" s="8">
        <f>IF($A64="","",IF($G64&lt;&gt;"",MAX(0,$G64-$F64),MAX(0,TODAY()-$F64)))</f>
        <v/>
      </c>
      <c r="K64" s="34">
        <f>IF($A64="","",IF($I64="Atrasado",$H64*0.02,0))</f>
        <v/>
      </c>
      <c r="L64" s="34">
        <f>IF($A64="","",$H64+$K64)</f>
        <v/>
      </c>
      <c r="M64" s="3" t="n"/>
    </row>
    <row r="65">
      <c r="A65" s="3" t="n"/>
      <c r="B65" s="32" t="n"/>
      <c r="C65" s="3" t="n"/>
      <c r="D65" s="14">
        <f>IF($A65="","",IFERROR(VLOOKUP($C65,'Participantes'!$A$2:$B$101,2,FALSE),"Participante não encontrado"))</f>
        <v/>
      </c>
      <c r="E65" s="3" t="n"/>
      <c r="F65" s="32" t="n"/>
      <c r="G65" s="32" t="n"/>
      <c r="H65" s="33" t="n"/>
      <c r="I65" s="12">
        <f>IF($A65="","",IF($G65&lt;&gt;"","Pago",IF(TODAY()&gt;$F65,"Atrasado","Pendente")))</f>
        <v/>
      </c>
      <c r="J65" s="11">
        <f>IF($A65="","",IF($G65&lt;&gt;"",MAX(0,$G65-$F65),MAX(0,TODAY()-$F65)))</f>
        <v/>
      </c>
      <c r="K65" s="35">
        <f>IF($A65="","",IF($I65="Atrasado",$H65*0.02,0))</f>
        <v/>
      </c>
      <c r="L65" s="35">
        <f>IF($A65="","",$H65+$K65)</f>
        <v/>
      </c>
      <c r="M65" s="3" t="n"/>
    </row>
    <row r="66">
      <c r="A66" s="3" t="n"/>
      <c r="B66" s="32" t="n"/>
      <c r="C66" s="3" t="n"/>
      <c r="D66" s="13">
        <f>IF($A66="","",IFERROR(VLOOKUP($C66,'Participantes'!$A$2:$B$101,2,FALSE),"Participante não encontrado"))</f>
        <v/>
      </c>
      <c r="E66" s="3" t="n"/>
      <c r="F66" s="32" t="n"/>
      <c r="G66" s="32" t="n"/>
      <c r="H66" s="33" t="n"/>
      <c r="I66" s="9">
        <f>IF($A66="","",IF($G66&lt;&gt;"","Pago",IF(TODAY()&gt;$F66,"Atrasado","Pendente")))</f>
        <v/>
      </c>
      <c r="J66" s="8">
        <f>IF($A66="","",IF($G66&lt;&gt;"",MAX(0,$G66-$F66),MAX(0,TODAY()-$F66)))</f>
        <v/>
      </c>
      <c r="K66" s="34">
        <f>IF($A66="","",IF($I66="Atrasado",$H66*0.02,0))</f>
        <v/>
      </c>
      <c r="L66" s="34">
        <f>IF($A66="","",$H66+$K66)</f>
        <v/>
      </c>
      <c r="M66" s="3" t="n"/>
    </row>
    <row r="67">
      <c r="A67" s="3" t="n"/>
      <c r="B67" s="32" t="n"/>
      <c r="C67" s="3" t="n"/>
      <c r="D67" s="14">
        <f>IF($A67="","",IFERROR(VLOOKUP($C67,'Participantes'!$A$2:$B$101,2,FALSE),"Participante não encontrado"))</f>
        <v/>
      </c>
      <c r="E67" s="3" t="n"/>
      <c r="F67" s="32" t="n"/>
      <c r="G67" s="32" t="n"/>
      <c r="H67" s="33" t="n"/>
      <c r="I67" s="12">
        <f>IF($A67="","",IF($G67&lt;&gt;"","Pago",IF(TODAY()&gt;$F67,"Atrasado","Pendente")))</f>
        <v/>
      </c>
      <c r="J67" s="11">
        <f>IF($A67="","",IF($G67&lt;&gt;"",MAX(0,$G67-$F67),MAX(0,TODAY()-$F67)))</f>
        <v/>
      </c>
      <c r="K67" s="35">
        <f>IF($A67="","",IF($I67="Atrasado",$H67*0.02,0))</f>
        <v/>
      </c>
      <c r="L67" s="35">
        <f>IF($A67="","",$H67+$K67)</f>
        <v/>
      </c>
      <c r="M67" s="3" t="n"/>
    </row>
    <row r="68">
      <c r="A68" s="3" t="n"/>
      <c r="B68" s="32" t="n"/>
      <c r="C68" s="3" t="n"/>
      <c r="D68" s="13">
        <f>IF($A68="","",IFERROR(VLOOKUP($C68,'Participantes'!$A$2:$B$101,2,FALSE),"Participante não encontrado"))</f>
        <v/>
      </c>
      <c r="E68" s="3" t="n"/>
      <c r="F68" s="32" t="n"/>
      <c r="G68" s="32" t="n"/>
      <c r="H68" s="33" t="n"/>
      <c r="I68" s="9">
        <f>IF($A68="","",IF($G68&lt;&gt;"","Pago",IF(TODAY()&gt;$F68,"Atrasado","Pendente")))</f>
        <v/>
      </c>
      <c r="J68" s="8">
        <f>IF($A68="","",IF($G68&lt;&gt;"",MAX(0,$G68-$F68),MAX(0,TODAY()-$F68)))</f>
        <v/>
      </c>
      <c r="K68" s="34">
        <f>IF($A68="","",IF($I68="Atrasado",$H68*0.02,0))</f>
        <v/>
      </c>
      <c r="L68" s="34">
        <f>IF($A68="","",$H68+$K68)</f>
        <v/>
      </c>
      <c r="M68" s="3" t="n"/>
    </row>
    <row r="69">
      <c r="A69" s="3" t="n"/>
      <c r="B69" s="32" t="n"/>
      <c r="C69" s="3" t="n"/>
      <c r="D69" s="14">
        <f>IF($A69="","",IFERROR(VLOOKUP($C69,'Participantes'!$A$2:$B$101,2,FALSE),"Participante não encontrado"))</f>
        <v/>
      </c>
      <c r="E69" s="3" t="n"/>
      <c r="F69" s="32" t="n"/>
      <c r="G69" s="32" t="n"/>
      <c r="H69" s="33" t="n"/>
      <c r="I69" s="12">
        <f>IF($A69="","",IF($G69&lt;&gt;"","Pago",IF(TODAY()&gt;$F69,"Atrasado","Pendente")))</f>
        <v/>
      </c>
      <c r="J69" s="11">
        <f>IF($A69="","",IF($G69&lt;&gt;"",MAX(0,$G69-$F69),MAX(0,TODAY()-$F69)))</f>
        <v/>
      </c>
      <c r="K69" s="35">
        <f>IF($A69="","",IF($I69="Atrasado",$H69*0.02,0))</f>
        <v/>
      </c>
      <c r="L69" s="35">
        <f>IF($A69="","",$H69+$K69)</f>
        <v/>
      </c>
      <c r="M69" s="3" t="n"/>
    </row>
    <row r="70">
      <c r="A70" s="3" t="n"/>
      <c r="B70" s="32" t="n"/>
      <c r="C70" s="3" t="n"/>
      <c r="D70" s="13">
        <f>IF($A70="","",IFERROR(VLOOKUP($C70,'Participantes'!$A$2:$B$101,2,FALSE),"Participante não encontrado"))</f>
        <v/>
      </c>
      <c r="E70" s="3" t="n"/>
      <c r="F70" s="32" t="n"/>
      <c r="G70" s="32" t="n"/>
      <c r="H70" s="33" t="n"/>
      <c r="I70" s="9">
        <f>IF($A70="","",IF($G70&lt;&gt;"","Pago",IF(TODAY()&gt;$F70,"Atrasado","Pendente")))</f>
        <v/>
      </c>
      <c r="J70" s="8">
        <f>IF($A70="","",IF($G70&lt;&gt;"",MAX(0,$G70-$F70),MAX(0,TODAY()-$F70)))</f>
        <v/>
      </c>
      <c r="K70" s="34">
        <f>IF($A70="","",IF($I70="Atrasado",$H70*0.02,0))</f>
        <v/>
      </c>
      <c r="L70" s="34">
        <f>IF($A70="","",$H70+$K70)</f>
        <v/>
      </c>
      <c r="M70" s="3" t="n"/>
    </row>
    <row r="71">
      <c r="A71" s="3" t="n"/>
      <c r="B71" s="32" t="n"/>
      <c r="C71" s="3" t="n"/>
      <c r="D71" s="14">
        <f>IF($A71="","",IFERROR(VLOOKUP($C71,'Participantes'!$A$2:$B$101,2,FALSE),"Participante não encontrado"))</f>
        <v/>
      </c>
      <c r="E71" s="3" t="n"/>
      <c r="F71" s="32" t="n"/>
      <c r="G71" s="32" t="n"/>
      <c r="H71" s="33" t="n"/>
      <c r="I71" s="12">
        <f>IF($A71="","",IF($G71&lt;&gt;"","Pago",IF(TODAY()&gt;$F71,"Atrasado","Pendente")))</f>
        <v/>
      </c>
      <c r="J71" s="11">
        <f>IF($A71="","",IF($G71&lt;&gt;"",MAX(0,$G71-$F71),MAX(0,TODAY()-$F71)))</f>
        <v/>
      </c>
      <c r="K71" s="35">
        <f>IF($A71="","",IF($I71="Atrasado",$H71*0.02,0))</f>
        <v/>
      </c>
      <c r="L71" s="35">
        <f>IF($A71="","",$H71+$K71)</f>
        <v/>
      </c>
      <c r="M71" s="3" t="n"/>
    </row>
    <row r="72">
      <c r="A72" s="3" t="n"/>
      <c r="B72" s="32" t="n"/>
      <c r="C72" s="3" t="n"/>
      <c r="D72" s="13">
        <f>IF($A72="","",IFERROR(VLOOKUP($C72,'Participantes'!$A$2:$B$101,2,FALSE),"Participante não encontrado"))</f>
        <v/>
      </c>
      <c r="E72" s="3" t="n"/>
      <c r="F72" s="32" t="n"/>
      <c r="G72" s="32" t="n"/>
      <c r="H72" s="33" t="n"/>
      <c r="I72" s="9">
        <f>IF($A72="","",IF($G72&lt;&gt;"","Pago",IF(TODAY()&gt;$F72,"Atrasado","Pendente")))</f>
        <v/>
      </c>
      <c r="J72" s="8">
        <f>IF($A72="","",IF($G72&lt;&gt;"",MAX(0,$G72-$F72),MAX(0,TODAY()-$F72)))</f>
        <v/>
      </c>
      <c r="K72" s="34">
        <f>IF($A72="","",IF($I72="Atrasado",$H72*0.02,0))</f>
        <v/>
      </c>
      <c r="L72" s="34">
        <f>IF($A72="","",$H72+$K72)</f>
        <v/>
      </c>
      <c r="M72" s="3" t="n"/>
    </row>
    <row r="73">
      <c r="A73" s="3" t="n"/>
      <c r="B73" s="32" t="n"/>
      <c r="C73" s="3" t="n"/>
      <c r="D73" s="14">
        <f>IF($A73="","",IFERROR(VLOOKUP($C73,'Participantes'!$A$2:$B$101,2,FALSE),"Participante não encontrado"))</f>
        <v/>
      </c>
      <c r="E73" s="3" t="n"/>
      <c r="F73" s="32" t="n"/>
      <c r="G73" s="32" t="n"/>
      <c r="H73" s="33" t="n"/>
      <c r="I73" s="12">
        <f>IF($A73="","",IF($G73&lt;&gt;"","Pago",IF(TODAY()&gt;$F73,"Atrasado","Pendente")))</f>
        <v/>
      </c>
      <c r="J73" s="11">
        <f>IF($A73="","",IF($G73&lt;&gt;"",MAX(0,$G73-$F73),MAX(0,TODAY()-$F73)))</f>
        <v/>
      </c>
      <c r="K73" s="35">
        <f>IF($A73="","",IF($I73="Atrasado",$H73*0.02,0))</f>
        <v/>
      </c>
      <c r="L73" s="35">
        <f>IF($A73="","",$H73+$K73)</f>
        <v/>
      </c>
      <c r="M73" s="3" t="n"/>
    </row>
    <row r="74">
      <c r="A74" s="3" t="n"/>
      <c r="B74" s="32" t="n"/>
      <c r="C74" s="3" t="n"/>
      <c r="D74" s="13">
        <f>IF($A74="","",IFERROR(VLOOKUP($C74,'Participantes'!$A$2:$B$101,2,FALSE),"Participante não encontrado"))</f>
        <v/>
      </c>
      <c r="E74" s="3" t="n"/>
      <c r="F74" s="32" t="n"/>
      <c r="G74" s="32" t="n"/>
      <c r="H74" s="33" t="n"/>
      <c r="I74" s="9">
        <f>IF($A74="","",IF($G74&lt;&gt;"","Pago",IF(TODAY()&gt;$F74,"Atrasado","Pendente")))</f>
        <v/>
      </c>
      <c r="J74" s="8">
        <f>IF($A74="","",IF($G74&lt;&gt;"",MAX(0,$G74-$F74),MAX(0,TODAY()-$F74)))</f>
        <v/>
      </c>
      <c r="K74" s="34">
        <f>IF($A74="","",IF($I74="Atrasado",$H74*0.02,0))</f>
        <v/>
      </c>
      <c r="L74" s="34">
        <f>IF($A74="","",$H74+$K74)</f>
        <v/>
      </c>
      <c r="M74" s="3" t="n"/>
    </row>
    <row r="75">
      <c r="A75" s="3" t="n"/>
      <c r="B75" s="32" t="n"/>
      <c r="C75" s="3" t="n"/>
      <c r="D75" s="14">
        <f>IF($A75="","",IFERROR(VLOOKUP($C75,'Participantes'!$A$2:$B$101,2,FALSE),"Participante não encontrado"))</f>
        <v/>
      </c>
      <c r="E75" s="3" t="n"/>
      <c r="F75" s="32" t="n"/>
      <c r="G75" s="32" t="n"/>
      <c r="H75" s="33" t="n"/>
      <c r="I75" s="12">
        <f>IF($A75="","",IF($G75&lt;&gt;"","Pago",IF(TODAY()&gt;$F75,"Atrasado","Pendente")))</f>
        <v/>
      </c>
      <c r="J75" s="11">
        <f>IF($A75="","",IF($G75&lt;&gt;"",MAX(0,$G75-$F75),MAX(0,TODAY()-$F75)))</f>
        <v/>
      </c>
      <c r="K75" s="35">
        <f>IF($A75="","",IF($I75="Atrasado",$H75*0.02,0))</f>
        <v/>
      </c>
      <c r="L75" s="35">
        <f>IF($A75="","",$H75+$K75)</f>
        <v/>
      </c>
      <c r="M75" s="3" t="n"/>
    </row>
    <row r="76">
      <c r="A76" s="3" t="n"/>
      <c r="B76" s="32" t="n"/>
      <c r="C76" s="3" t="n"/>
      <c r="D76" s="13">
        <f>IF($A76="","",IFERROR(VLOOKUP($C76,'Participantes'!$A$2:$B$101,2,FALSE),"Participante não encontrado"))</f>
        <v/>
      </c>
      <c r="E76" s="3" t="n"/>
      <c r="F76" s="32" t="n"/>
      <c r="G76" s="32" t="n"/>
      <c r="H76" s="33" t="n"/>
      <c r="I76" s="9">
        <f>IF($A76="","",IF($G76&lt;&gt;"","Pago",IF(TODAY()&gt;$F76,"Atrasado","Pendente")))</f>
        <v/>
      </c>
      <c r="J76" s="8">
        <f>IF($A76="","",IF($G76&lt;&gt;"",MAX(0,$G76-$F76),MAX(0,TODAY()-$F76)))</f>
        <v/>
      </c>
      <c r="K76" s="34">
        <f>IF($A76="","",IF($I76="Atrasado",$H76*0.02,0))</f>
        <v/>
      </c>
      <c r="L76" s="34">
        <f>IF($A76="","",$H76+$K76)</f>
        <v/>
      </c>
      <c r="M76" s="3" t="n"/>
    </row>
    <row r="77">
      <c r="A77" s="3" t="n"/>
      <c r="B77" s="32" t="n"/>
      <c r="C77" s="3" t="n"/>
      <c r="D77" s="14">
        <f>IF($A77="","",IFERROR(VLOOKUP($C77,'Participantes'!$A$2:$B$101,2,FALSE),"Participante não encontrado"))</f>
        <v/>
      </c>
      <c r="E77" s="3" t="n"/>
      <c r="F77" s="32" t="n"/>
      <c r="G77" s="32" t="n"/>
      <c r="H77" s="33" t="n"/>
      <c r="I77" s="12">
        <f>IF($A77="","",IF($G77&lt;&gt;"","Pago",IF(TODAY()&gt;$F77,"Atrasado","Pendente")))</f>
        <v/>
      </c>
      <c r="J77" s="11">
        <f>IF($A77="","",IF($G77&lt;&gt;"",MAX(0,$G77-$F77),MAX(0,TODAY()-$F77)))</f>
        <v/>
      </c>
      <c r="K77" s="35">
        <f>IF($A77="","",IF($I77="Atrasado",$H77*0.02,0))</f>
        <v/>
      </c>
      <c r="L77" s="35">
        <f>IF($A77="","",$H77+$K77)</f>
        <v/>
      </c>
      <c r="M77" s="3" t="n"/>
    </row>
    <row r="78">
      <c r="A78" s="3" t="n"/>
      <c r="B78" s="32" t="n"/>
      <c r="C78" s="3" t="n"/>
      <c r="D78" s="13">
        <f>IF($A78="","",IFERROR(VLOOKUP($C78,'Participantes'!$A$2:$B$101,2,FALSE),"Participante não encontrado"))</f>
        <v/>
      </c>
      <c r="E78" s="3" t="n"/>
      <c r="F78" s="32" t="n"/>
      <c r="G78" s="32" t="n"/>
      <c r="H78" s="33" t="n"/>
      <c r="I78" s="9">
        <f>IF($A78="","",IF($G78&lt;&gt;"","Pago",IF(TODAY()&gt;$F78,"Atrasado","Pendente")))</f>
        <v/>
      </c>
      <c r="J78" s="8">
        <f>IF($A78="","",IF($G78&lt;&gt;"",MAX(0,$G78-$F78),MAX(0,TODAY()-$F78)))</f>
        <v/>
      </c>
      <c r="K78" s="34">
        <f>IF($A78="","",IF($I78="Atrasado",$H78*0.02,0))</f>
        <v/>
      </c>
      <c r="L78" s="34">
        <f>IF($A78="","",$H78+$K78)</f>
        <v/>
      </c>
      <c r="M78" s="3" t="n"/>
    </row>
    <row r="79">
      <c r="A79" s="3" t="n"/>
      <c r="B79" s="32" t="n"/>
      <c r="C79" s="3" t="n"/>
      <c r="D79" s="14">
        <f>IF($A79="","",IFERROR(VLOOKUP($C79,'Participantes'!$A$2:$B$101,2,FALSE),"Participante não encontrado"))</f>
        <v/>
      </c>
      <c r="E79" s="3" t="n"/>
      <c r="F79" s="32" t="n"/>
      <c r="G79" s="32" t="n"/>
      <c r="H79" s="33" t="n"/>
      <c r="I79" s="12">
        <f>IF($A79="","",IF($G79&lt;&gt;"","Pago",IF(TODAY()&gt;$F79,"Atrasado","Pendente")))</f>
        <v/>
      </c>
      <c r="J79" s="11">
        <f>IF($A79="","",IF($G79&lt;&gt;"",MAX(0,$G79-$F79),MAX(0,TODAY()-$F79)))</f>
        <v/>
      </c>
      <c r="K79" s="35">
        <f>IF($A79="","",IF($I79="Atrasado",$H79*0.02,0))</f>
        <v/>
      </c>
      <c r="L79" s="35">
        <f>IF($A79="","",$H79+$K79)</f>
        <v/>
      </c>
      <c r="M79" s="3" t="n"/>
    </row>
    <row r="80">
      <c r="A80" s="3" t="n"/>
      <c r="B80" s="32" t="n"/>
      <c r="C80" s="3" t="n"/>
      <c r="D80" s="13">
        <f>IF($A80="","",IFERROR(VLOOKUP($C80,'Participantes'!$A$2:$B$101,2,FALSE),"Participante não encontrado"))</f>
        <v/>
      </c>
      <c r="E80" s="3" t="n"/>
      <c r="F80" s="32" t="n"/>
      <c r="G80" s="32" t="n"/>
      <c r="H80" s="33" t="n"/>
      <c r="I80" s="9">
        <f>IF($A80="","",IF($G80&lt;&gt;"","Pago",IF(TODAY()&gt;$F80,"Atrasado","Pendente")))</f>
        <v/>
      </c>
      <c r="J80" s="8">
        <f>IF($A80="","",IF($G80&lt;&gt;"",MAX(0,$G80-$F80),MAX(0,TODAY()-$F80)))</f>
        <v/>
      </c>
      <c r="K80" s="34">
        <f>IF($A80="","",IF($I80="Atrasado",$H80*0.02,0))</f>
        <v/>
      </c>
      <c r="L80" s="34">
        <f>IF($A80="","",$H80+$K80)</f>
        <v/>
      </c>
      <c r="M80" s="3" t="n"/>
    </row>
    <row r="81">
      <c r="A81" s="3" t="n"/>
      <c r="B81" s="32" t="n"/>
      <c r="C81" s="3" t="n"/>
      <c r="D81" s="14">
        <f>IF($A81="","",IFERROR(VLOOKUP($C81,'Participantes'!$A$2:$B$101,2,FALSE),"Participante não encontrado"))</f>
        <v/>
      </c>
      <c r="E81" s="3" t="n"/>
      <c r="F81" s="32" t="n"/>
      <c r="G81" s="32" t="n"/>
      <c r="H81" s="33" t="n"/>
      <c r="I81" s="12">
        <f>IF($A81="","",IF($G81&lt;&gt;"","Pago",IF(TODAY()&gt;$F81,"Atrasado","Pendente")))</f>
        <v/>
      </c>
      <c r="J81" s="11">
        <f>IF($A81="","",IF($G81&lt;&gt;"",MAX(0,$G81-$F81),MAX(0,TODAY()-$F81)))</f>
        <v/>
      </c>
      <c r="K81" s="35">
        <f>IF($A81="","",IF($I81="Atrasado",$H81*0.02,0))</f>
        <v/>
      </c>
      <c r="L81" s="35">
        <f>IF($A81="","",$H81+$K81)</f>
        <v/>
      </c>
      <c r="M81" s="3" t="n"/>
    </row>
    <row r="82">
      <c r="A82" s="3" t="n"/>
      <c r="B82" s="32" t="n"/>
      <c r="C82" s="3" t="n"/>
      <c r="D82" s="13">
        <f>IF($A82="","",IFERROR(VLOOKUP($C82,'Participantes'!$A$2:$B$101,2,FALSE),"Participante não encontrado"))</f>
        <v/>
      </c>
      <c r="E82" s="3" t="n"/>
      <c r="F82" s="32" t="n"/>
      <c r="G82" s="32" t="n"/>
      <c r="H82" s="33" t="n"/>
      <c r="I82" s="9">
        <f>IF($A82="","",IF($G82&lt;&gt;"","Pago",IF(TODAY()&gt;$F82,"Atrasado","Pendente")))</f>
        <v/>
      </c>
      <c r="J82" s="8">
        <f>IF($A82="","",IF($G82&lt;&gt;"",MAX(0,$G82-$F82),MAX(0,TODAY()-$F82)))</f>
        <v/>
      </c>
      <c r="K82" s="34">
        <f>IF($A82="","",IF($I82="Atrasado",$H82*0.02,0))</f>
        <v/>
      </c>
      <c r="L82" s="34">
        <f>IF($A82="","",$H82+$K82)</f>
        <v/>
      </c>
      <c r="M82" s="3" t="n"/>
    </row>
    <row r="83">
      <c r="A83" s="3" t="n"/>
      <c r="B83" s="32" t="n"/>
      <c r="C83" s="3" t="n"/>
      <c r="D83" s="14">
        <f>IF($A83="","",IFERROR(VLOOKUP($C83,'Participantes'!$A$2:$B$101,2,FALSE),"Participante não encontrado"))</f>
        <v/>
      </c>
      <c r="E83" s="3" t="n"/>
      <c r="F83" s="32" t="n"/>
      <c r="G83" s="32" t="n"/>
      <c r="H83" s="33" t="n"/>
      <c r="I83" s="12">
        <f>IF($A83="","",IF($G83&lt;&gt;"","Pago",IF(TODAY()&gt;$F83,"Atrasado","Pendente")))</f>
        <v/>
      </c>
      <c r="J83" s="11">
        <f>IF($A83="","",IF($G83&lt;&gt;"",MAX(0,$G83-$F83),MAX(0,TODAY()-$F83)))</f>
        <v/>
      </c>
      <c r="K83" s="35">
        <f>IF($A83="","",IF($I83="Atrasado",$H83*0.02,0))</f>
        <v/>
      </c>
      <c r="L83" s="35">
        <f>IF($A83="","",$H83+$K83)</f>
        <v/>
      </c>
      <c r="M83" s="3" t="n"/>
    </row>
    <row r="84">
      <c r="A84" s="3" t="n"/>
      <c r="B84" s="32" t="n"/>
      <c r="C84" s="3" t="n"/>
      <c r="D84" s="13">
        <f>IF($A84="","",IFERROR(VLOOKUP($C84,'Participantes'!$A$2:$B$101,2,FALSE),"Participante não encontrado"))</f>
        <v/>
      </c>
      <c r="E84" s="3" t="n"/>
      <c r="F84" s="32" t="n"/>
      <c r="G84" s="32" t="n"/>
      <c r="H84" s="33" t="n"/>
      <c r="I84" s="9">
        <f>IF($A84="","",IF($G84&lt;&gt;"","Pago",IF(TODAY()&gt;$F84,"Atrasado","Pendente")))</f>
        <v/>
      </c>
      <c r="J84" s="8">
        <f>IF($A84="","",IF($G84&lt;&gt;"",MAX(0,$G84-$F84),MAX(0,TODAY()-$F84)))</f>
        <v/>
      </c>
      <c r="K84" s="34">
        <f>IF($A84="","",IF($I84="Atrasado",$H84*0.02,0))</f>
        <v/>
      </c>
      <c r="L84" s="34">
        <f>IF($A84="","",$H84+$K84)</f>
        <v/>
      </c>
      <c r="M84" s="3" t="n"/>
    </row>
    <row r="85">
      <c r="A85" s="3" t="n"/>
      <c r="B85" s="32" t="n"/>
      <c r="C85" s="3" t="n"/>
      <c r="D85" s="14">
        <f>IF($A85="","",IFERROR(VLOOKUP($C85,'Participantes'!$A$2:$B$101,2,FALSE),"Participante não encontrado"))</f>
        <v/>
      </c>
      <c r="E85" s="3" t="n"/>
      <c r="F85" s="32" t="n"/>
      <c r="G85" s="32" t="n"/>
      <c r="H85" s="33" t="n"/>
      <c r="I85" s="12">
        <f>IF($A85="","",IF($G85&lt;&gt;"","Pago",IF(TODAY()&gt;$F85,"Atrasado","Pendente")))</f>
        <v/>
      </c>
      <c r="J85" s="11">
        <f>IF($A85="","",IF($G85&lt;&gt;"",MAX(0,$G85-$F85),MAX(0,TODAY()-$F85)))</f>
        <v/>
      </c>
      <c r="K85" s="35">
        <f>IF($A85="","",IF($I85="Atrasado",$H85*0.02,0))</f>
        <v/>
      </c>
      <c r="L85" s="35">
        <f>IF($A85="","",$H85+$K85)</f>
        <v/>
      </c>
      <c r="M85" s="3" t="n"/>
    </row>
    <row r="86">
      <c r="A86" s="3" t="n"/>
      <c r="B86" s="32" t="n"/>
      <c r="C86" s="3" t="n"/>
      <c r="D86" s="13">
        <f>IF($A86="","",IFERROR(VLOOKUP($C86,'Participantes'!$A$2:$B$101,2,FALSE),"Participante não encontrado"))</f>
        <v/>
      </c>
      <c r="E86" s="3" t="n"/>
      <c r="F86" s="32" t="n"/>
      <c r="G86" s="32" t="n"/>
      <c r="H86" s="33" t="n"/>
      <c r="I86" s="9">
        <f>IF($A86="","",IF($G86&lt;&gt;"","Pago",IF(TODAY()&gt;$F86,"Atrasado","Pendente")))</f>
        <v/>
      </c>
      <c r="J86" s="8">
        <f>IF($A86="","",IF($G86&lt;&gt;"",MAX(0,$G86-$F86),MAX(0,TODAY()-$F86)))</f>
        <v/>
      </c>
      <c r="K86" s="34">
        <f>IF($A86="","",IF($I86="Atrasado",$H86*0.02,0))</f>
        <v/>
      </c>
      <c r="L86" s="34">
        <f>IF($A86="","",$H86+$K86)</f>
        <v/>
      </c>
      <c r="M86" s="3" t="n"/>
    </row>
    <row r="87">
      <c r="A87" s="3" t="n"/>
      <c r="B87" s="32" t="n"/>
      <c r="C87" s="3" t="n"/>
      <c r="D87" s="14">
        <f>IF($A87="","",IFERROR(VLOOKUP($C87,'Participantes'!$A$2:$B$101,2,FALSE),"Participante não encontrado"))</f>
        <v/>
      </c>
      <c r="E87" s="3" t="n"/>
      <c r="F87" s="32" t="n"/>
      <c r="G87" s="32" t="n"/>
      <c r="H87" s="33" t="n"/>
      <c r="I87" s="12">
        <f>IF($A87="","",IF($G87&lt;&gt;"","Pago",IF(TODAY()&gt;$F87,"Atrasado","Pendente")))</f>
        <v/>
      </c>
      <c r="J87" s="11">
        <f>IF($A87="","",IF($G87&lt;&gt;"",MAX(0,$G87-$F87),MAX(0,TODAY()-$F87)))</f>
        <v/>
      </c>
      <c r="K87" s="35">
        <f>IF($A87="","",IF($I87="Atrasado",$H87*0.02,0))</f>
        <v/>
      </c>
      <c r="L87" s="35">
        <f>IF($A87="","",$H87+$K87)</f>
        <v/>
      </c>
      <c r="M87" s="3" t="n"/>
    </row>
    <row r="88">
      <c r="A88" s="3" t="n"/>
      <c r="B88" s="32" t="n"/>
      <c r="C88" s="3" t="n"/>
      <c r="D88" s="13">
        <f>IF($A88="","",IFERROR(VLOOKUP($C88,'Participantes'!$A$2:$B$101,2,FALSE),"Participante não encontrado"))</f>
        <v/>
      </c>
      <c r="E88" s="3" t="n"/>
      <c r="F88" s="32" t="n"/>
      <c r="G88" s="32" t="n"/>
      <c r="H88" s="33" t="n"/>
      <c r="I88" s="9">
        <f>IF($A88="","",IF($G88&lt;&gt;"","Pago",IF(TODAY()&gt;$F88,"Atrasado","Pendente")))</f>
        <v/>
      </c>
      <c r="J88" s="8">
        <f>IF($A88="","",IF($G88&lt;&gt;"",MAX(0,$G88-$F88),MAX(0,TODAY()-$F88)))</f>
        <v/>
      </c>
      <c r="K88" s="34">
        <f>IF($A88="","",IF($I88="Atrasado",$H88*0.02,0))</f>
        <v/>
      </c>
      <c r="L88" s="34">
        <f>IF($A88="","",$H88+$K88)</f>
        <v/>
      </c>
      <c r="M88" s="3" t="n"/>
    </row>
    <row r="89">
      <c r="A89" s="3" t="n"/>
      <c r="B89" s="32" t="n"/>
      <c r="C89" s="3" t="n"/>
      <c r="D89" s="14">
        <f>IF($A89="","",IFERROR(VLOOKUP($C89,'Participantes'!$A$2:$B$101,2,FALSE),"Participante não encontrado"))</f>
        <v/>
      </c>
      <c r="E89" s="3" t="n"/>
      <c r="F89" s="32" t="n"/>
      <c r="G89" s="32" t="n"/>
      <c r="H89" s="33" t="n"/>
      <c r="I89" s="12">
        <f>IF($A89="","",IF($G89&lt;&gt;"","Pago",IF(TODAY()&gt;$F89,"Atrasado","Pendente")))</f>
        <v/>
      </c>
      <c r="J89" s="11">
        <f>IF($A89="","",IF($G89&lt;&gt;"",MAX(0,$G89-$F89),MAX(0,TODAY()-$F89)))</f>
        <v/>
      </c>
      <c r="K89" s="35">
        <f>IF($A89="","",IF($I89="Atrasado",$H89*0.02,0))</f>
        <v/>
      </c>
      <c r="L89" s="35">
        <f>IF($A89="","",$H89+$K89)</f>
        <v/>
      </c>
      <c r="M89" s="3" t="n"/>
    </row>
    <row r="90">
      <c r="A90" s="3" t="n"/>
      <c r="B90" s="32" t="n"/>
      <c r="C90" s="3" t="n"/>
      <c r="D90" s="13">
        <f>IF($A90="","",IFERROR(VLOOKUP($C90,'Participantes'!$A$2:$B$101,2,FALSE),"Participante não encontrado"))</f>
        <v/>
      </c>
      <c r="E90" s="3" t="n"/>
      <c r="F90" s="32" t="n"/>
      <c r="G90" s="32" t="n"/>
      <c r="H90" s="33" t="n"/>
      <c r="I90" s="9">
        <f>IF($A90="","",IF($G90&lt;&gt;"","Pago",IF(TODAY()&gt;$F90,"Atrasado","Pendente")))</f>
        <v/>
      </c>
      <c r="J90" s="8">
        <f>IF($A90="","",IF($G90&lt;&gt;"",MAX(0,$G90-$F90),MAX(0,TODAY()-$F90)))</f>
        <v/>
      </c>
      <c r="K90" s="34">
        <f>IF($A90="","",IF($I90="Atrasado",$H90*0.02,0))</f>
        <v/>
      </c>
      <c r="L90" s="34">
        <f>IF($A90="","",$H90+$K90)</f>
        <v/>
      </c>
      <c r="M90" s="3" t="n"/>
    </row>
    <row r="91">
      <c r="A91" s="3" t="n"/>
      <c r="B91" s="32" t="n"/>
      <c r="C91" s="3" t="n"/>
      <c r="D91" s="14">
        <f>IF($A91="","",IFERROR(VLOOKUP($C91,'Participantes'!$A$2:$B$101,2,FALSE),"Participante não encontrado"))</f>
        <v/>
      </c>
      <c r="E91" s="3" t="n"/>
      <c r="F91" s="32" t="n"/>
      <c r="G91" s="32" t="n"/>
      <c r="H91" s="33" t="n"/>
      <c r="I91" s="12">
        <f>IF($A91="","",IF($G91&lt;&gt;"","Pago",IF(TODAY()&gt;$F91,"Atrasado","Pendente")))</f>
        <v/>
      </c>
      <c r="J91" s="11">
        <f>IF($A91="","",IF($G91&lt;&gt;"",MAX(0,$G91-$F91),MAX(0,TODAY()-$F91)))</f>
        <v/>
      </c>
      <c r="K91" s="35">
        <f>IF($A91="","",IF($I91="Atrasado",$H91*0.02,0))</f>
        <v/>
      </c>
      <c r="L91" s="35">
        <f>IF($A91="","",$H91+$K91)</f>
        <v/>
      </c>
      <c r="M91" s="3" t="n"/>
    </row>
    <row r="92">
      <c r="A92" s="3" t="n"/>
      <c r="B92" s="32" t="n"/>
      <c r="C92" s="3" t="n"/>
      <c r="D92" s="13">
        <f>IF($A92="","",IFERROR(VLOOKUP($C92,'Participantes'!$A$2:$B$101,2,FALSE),"Participante não encontrado"))</f>
        <v/>
      </c>
      <c r="E92" s="3" t="n"/>
      <c r="F92" s="32" t="n"/>
      <c r="G92" s="32" t="n"/>
      <c r="H92" s="33" t="n"/>
      <c r="I92" s="9">
        <f>IF($A92="","",IF($G92&lt;&gt;"","Pago",IF(TODAY()&gt;$F92,"Atrasado","Pendente")))</f>
        <v/>
      </c>
      <c r="J92" s="8">
        <f>IF($A92="","",IF($G92&lt;&gt;"",MAX(0,$G92-$F92),MAX(0,TODAY()-$F92)))</f>
        <v/>
      </c>
      <c r="K92" s="34">
        <f>IF($A92="","",IF($I92="Atrasado",$H92*0.02,0))</f>
        <v/>
      </c>
      <c r="L92" s="34">
        <f>IF($A92="","",$H92+$K92)</f>
        <v/>
      </c>
      <c r="M92" s="3" t="n"/>
    </row>
    <row r="93">
      <c r="A93" s="3" t="n"/>
      <c r="B93" s="32" t="n"/>
      <c r="C93" s="3" t="n"/>
      <c r="D93" s="14">
        <f>IF($A93="","",IFERROR(VLOOKUP($C93,'Participantes'!$A$2:$B$101,2,FALSE),"Participante não encontrado"))</f>
        <v/>
      </c>
      <c r="E93" s="3" t="n"/>
      <c r="F93" s="32" t="n"/>
      <c r="G93" s="32" t="n"/>
      <c r="H93" s="33" t="n"/>
      <c r="I93" s="12">
        <f>IF($A93="","",IF($G93&lt;&gt;"","Pago",IF(TODAY()&gt;$F93,"Atrasado","Pendente")))</f>
        <v/>
      </c>
      <c r="J93" s="11">
        <f>IF($A93="","",IF($G93&lt;&gt;"",MAX(0,$G93-$F93),MAX(0,TODAY()-$F93)))</f>
        <v/>
      </c>
      <c r="K93" s="35">
        <f>IF($A93="","",IF($I93="Atrasado",$H93*0.02,0))</f>
        <v/>
      </c>
      <c r="L93" s="35">
        <f>IF($A93="","",$H93+$K93)</f>
        <v/>
      </c>
      <c r="M93" s="3" t="n"/>
    </row>
    <row r="94">
      <c r="A94" s="3" t="n"/>
      <c r="B94" s="32" t="n"/>
      <c r="C94" s="3" t="n"/>
      <c r="D94" s="13">
        <f>IF($A94="","",IFERROR(VLOOKUP($C94,'Participantes'!$A$2:$B$101,2,FALSE),"Participante não encontrado"))</f>
        <v/>
      </c>
      <c r="E94" s="3" t="n"/>
      <c r="F94" s="32" t="n"/>
      <c r="G94" s="32" t="n"/>
      <c r="H94" s="33" t="n"/>
      <c r="I94" s="9">
        <f>IF($A94="","",IF($G94&lt;&gt;"","Pago",IF(TODAY()&gt;$F94,"Atrasado","Pendente")))</f>
        <v/>
      </c>
      <c r="J94" s="8">
        <f>IF($A94="","",IF($G94&lt;&gt;"",MAX(0,$G94-$F94),MAX(0,TODAY()-$F94)))</f>
        <v/>
      </c>
      <c r="K94" s="34">
        <f>IF($A94="","",IF($I94="Atrasado",$H94*0.02,0))</f>
        <v/>
      </c>
      <c r="L94" s="34">
        <f>IF($A94="","",$H94+$K94)</f>
        <v/>
      </c>
      <c r="M94" s="3" t="n"/>
    </row>
    <row r="95">
      <c r="A95" s="3" t="n"/>
      <c r="B95" s="32" t="n"/>
      <c r="C95" s="3" t="n"/>
      <c r="D95" s="14">
        <f>IF($A95="","",IFERROR(VLOOKUP($C95,'Participantes'!$A$2:$B$101,2,FALSE),"Participante não encontrado"))</f>
        <v/>
      </c>
      <c r="E95" s="3" t="n"/>
      <c r="F95" s="32" t="n"/>
      <c r="G95" s="32" t="n"/>
      <c r="H95" s="33" t="n"/>
      <c r="I95" s="12">
        <f>IF($A95="","",IF($G95&lt;&gt;"","Pago",IF(TODAY()&gt;$F95,"Atrasado","Pendente")))</f>
        <v/>
      </c>
      <c r="J95" s="11">
        <f>IF($A95="","",IF($G95&lt;&gt;"",MAX(0,$G95-$F95),MAX(0,TODAY()-$F95)))</f>
        <v/>
      </c>
      <c r="K95" s="35">
        <f>IF($A95="","",IF($I95="Atrasado",$H95*0.02,0))</f>
        <v/>
      </c>
      <c r="L95" s="35">
        <f>IF($A95="","",$H95+$K95)</f>
        <v/>
      </c>
      <c r="M95" s="3" t="n"/>
    </row>
    <row r="96">
      <c r="A96" s="3" t="n"/>
      <c r="B96" s="32" t="n"/>
      <c r="C96" s="3" t="n"/>
      <c r="D96" s="13">
        <f>IF($A96="","",IFERROR(VLOOKUP($C96,'Participantes'!$A$2:$B$101,2,FALSE),"Participante não encontrado"))</f>
        <v/>
      </c>
      <c r="E96" s="3" t="n"/>
      <c r="F96" s="32" t="n"/>
      <c r="G96" s="32" t="n"/>
      <c r="H96" s="33" t="n"/>
      <c r="I96" s="9">
        <f>IF($A96="","",IF($G96&lt;&gt;"","Pago",IF(TODAY()&gt;$F96,"Atrasado","Pendente")))</f>
        <v/>
      </c>
      <c r="J96" s="8">
        <f>IF($A96="","",IF($G96&lt;&gt;"",MAX(0,$G96-$F96),MAX(0,TODAY()-$F96)))</f>
        <v/>
      </c>
      <c r="K96" s="34">
        <f>IF($A96="","",IF($I96="Atrasado",$H96*0.02,0))</f>
        <v/>
      </c>
      <c r="L96" s="34">
        <f>IF($A96="","",$H96+$K96)</f>
        <v/>
      </c>
      <c r="M96" s="3" t="n"/>
    </row>
    <row r="97">
      <c r="A97" s="3" t="n"/>
      <c r="B97" s="32" t="n"/>
      <c r="C97" s="3" t="n"/>
      <c r="D97" s="14">
        <f>IF($A97="","",IFERROR(VLOOKUP($C97,'Participantes'!$A$2:$B$101,2,FALSE),"Participante não encontrado"))</f>
        <v/>
      </c>
      <c r="E97" s="3" t="n"/>
      <c r="F97" s="32" t="n"/>
      <c r="G97" s="32" t="n"/>
      <c r="H97" s="33" t="n"/>
      <c r="I97" s="12">
        <f>IF($A97="","",IF($G97&lt;&gt;"","Pago",IF(TODAY()&gt;$F97,"Atrasado","Pendente")))</f>
        <v/>
      </c>
      <c r="J97" s="11">
        <f>IF($A97="","",IF($G97&lt;&gt;"",MAX(0,$G97-$F97),MAX(0,TODAY()-$F97)))</f>
        <v/>
      </c>
      <c r="K97" s="35">
        <f>IF($A97="","",IF($I97="Atrasado",$H97*0.02,0))</f>
        <v/>
      </c>
      <c r="L97" s="35">
        <f>IF($A97="","",$H97+$K97)</f>
        <v/>
      </c>
      <c r="M97" s="3" t="n"/>
    </row>
    <row r="98">
      <c r="A98" s="3" t="n"/>
      <c r="B98" s="32" t="n"/>
      <c r="C98" s="3" t="n"/>
      <c r="D98" s="13">
        <f>IF($A98="","",IFERROR(VLOOKUP($C98,'Participantes'!$A$2:$B$101,2,FALSE),"Participante não encontrado"))</f>
        <v/>
      </c>
      <c r="E98" s="3" t="n"/>
      <c r="F98" s="32" t="n"/>
      <c r="G98" s="32" t="n"/>
      <c r="H98" s="33" t="n"/>
      <c r="I98" s="9">
        <f>IF($A98="","",IF($G98&lt;&gt;"","Pago",IF(TODAY()&gt;$F98,"Atrasado","Pendente")))</f>
        <v/>
      </c>
      <c r="J98" s="8">
        <f>IF($A98="","",IF($G98&lt;&gt;"",MAX(0,$G98-$F98),MAX(0,TODAY()-$F98)))</f>
        <v/>
      </c>
      <c r="K98" s="34">
        <f>IF($A98="","",IF($I98="Atrasado",$H98*0.02,0))</f>
        <v/>
      </c>
      <c r="L98" s="34">
        <f>IF($A98="","",$H98+$K98)</f>
        <v/>
      </c>
      <c r="M98" s="3" t="n"/>
    </row>
    <row r="99">
      <c r="A99" s="3" t="n"/>
      <c r="B99" s="32" t="n"/>
      <c r="C99" s="3" t="n"/>
      <c r="D99" s="14">
        <f>IF($A99="","",IFERROR(VLOOKUP($C99,'Participantes'!$A$2:$B$101,2,FALSE),"Participante não encontrado"))</f>
        <v/>
      </c>
      <c r="E99" s="3" t="n"/>
      <c r="F99" s="32" t="n"/>
      <c r="G99" s="32" t="n"/>
      <c r="H99" s="33" t="n"/>
      <c r="I99" s="12">
        <f>IF($A99="","",IF($G99&lt;&gt;"","Pago",IF(TODAY()&gt;$F99,"Atrasado","Pendente")))</f>
        <v/>
      </c>
      <c r="J99" s="11">
        <f>IF($A99="","",IF($G99&lt;&gt;"",MAX(0,$G99-$F99),MAX(0,TODAY()-$F99)))</f>
        <v/>
      </c>
      <c r="K99" s="35">
        <f>IF($A99="","",IF($I99="Atrasado",$H99*0.02,0))</f>
        <v/>
      </c>
      <c r="L99" s="35">
        <f>IF($A99="","",$H99+$K99)</f>
        <v/>
      </c>
      <c r="M99" s="3" t="n"/>
    </row>
    <row r="100">
      <c r="A100" s="3" t="n"/>
      <c r="B100" s="32" t="n"/>
      <c r="C100" s="3" t="n"/>
      <c r="D100" s="13">
        <f>IF($A100="","",IFERROR(VLOOKUP($C100,'Participantes'!$A$2:$B$101,2,FALSE),"Participante não encontrado"))</f>
        <v/>
      </c>
      <c r="E100" s="3" t="n"/>
      <c r="F100" s="32" t="n"/>
      <c r="G100" s="32" t="n"/>
      <c r="H100" s="33" t="n"/>
      <c r="I100" s="9">
        <f>IF($A100="","",IF($G100&lt;&gt;"","Pago",IF(TODAY()&gt;$F100,"Atrasado","Pendente")))</f>
        <v/>
      </c>
      <c r="J100" s="8">
        <f>IF($A100="","",IF($G100&lt;&gt;"",MAX(0,$G100-$F100),MAX(0,TODAY()-$F100)))</f>
        <v/>
      </c>
      <c r="K100" s="34">
        <f>IF($A100="","",IF($I100="Atrasado",$H100*0.02,0))</f>
        <v/>
      </c>
      <c r="L100" s="34">
        <f>IF($A100="","",$H100+$K100)</f>
        <v/>
      </c>
      <c r="M100" s="3" t="n"/>
    </row>
    <row r="101">
      <c r="A101" s="3" t="n"/>
      <c r="B101" s="32" t="n"/>
      <c r="C101" s="3" t="n"/>
      <c r="D101" s="14">
        <f>IF($A101="","",IFERROR(VLOOKUP($C101,'Participantes'!$A$2:$B$101,2,FALSE),"Participante não encontrado"))</f>
        <v/>
      </c>
      <c r="E101" s="3" t="n"/>
      <c r="F101" s="32" t="n"/>
      <c r="G101" s="32" t="n"/>
      <c r="H101" s="33" t="n"/>
      <c r="I101" s="12">
        <f>IF($A101="","",IF($G101&lt;&gt;"","Pago",IF(TODAY()&gt;$F101,"Atrasado","Pendente")))</f>
        <v/>
      </c>
      <c r="J101" s="11">
        <f>IF($A101="","",IF($G101&lt;&gt;"",MAX(0,$G101-$F101),MAX(0,TODAY()-$F101)))</f>
        <v/>
      </c>
      <c r="K101" s="35">
        <f>IF($A101="","",IF($I101="Atrasado",$H101*0.02,0))</f>
        <v/>
      </c>
      <c r="L101" s="35">
        <f>IF($A101="","",$H101+$K101)</f>
        <v/>
      </c>
      <c r="M101" s="3" t="n"/>
    </row>
  </sheetData>
  <autoFilter ref="A1:M101"/>
  <conditionalFormatting sqref="I2:I101">
    <cfRule type="expression" priority="1" dxfId="0">
      <formula>$I2="Pago"</formula>
    </cfRule>
    <cfRule type="expression" priority="2" dxfId="1">
      <formula>$I2="Atrasado"</formula>
    </cfRule>
    <cfRule type="expression" priority="3" dxfId="3">
      <formula>$I2="Pendente"</formula>
    </cfRule>
  </conditionalFormatting>
  <conditionalFormatting sqref="J2:J101">
    <cfRule type="expression" priority="4" dxfId="1">
      <formula>$J2&gt;0</formula>
    </cfRule>
  </conditionalFormatting>
  <dataValidations count="3">
    <dataValidation sqref="C2:C101" showErrorMessage="1" showInputMessage="1" allowBlank="1" type="list">
      <formula1>'Participantes'!$A$2:$A$101</formula1>
    </dataValidation>
    <dataValidation sqref="E2:E101" showErrorMessage="1" showInputMessage="1" allowBlank="1" type="list">
      <formula1>"Contribuição,Multa,Repasse,Devolução"</formula1>
    </dataValidation>
    <dataValidation sqref="H2:H101" showErrorMessage="1" showInputMessage="1" allowBlank="1" type="decimal" operator="greaterThanOrEqual">
      <formula1>0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22C55E"/>
    <outlinePr summaryBelow="1" summaryRight="1"/>
    <pageSetUpPr fitToPage="1"/>
  </sheetPr>
  <dimension ref="A1:L36"/>
  <sheetViews>
    <sheetView showGridLines="0" zoomScale="90" zoomScaleNormal="90" workbookViewId="0">
      <selection activeCell="A1" sqref="A1"/>
    </sheetView>
  </sheetViews>
  <sheetFormatPr baseColWidth="8" defaultRowHeight="15"/>
  <cols>
    <col width="29" customWidth="1" min="1" max="1"/>
    <col width="34" customWidth="1" min="2" max="2"/>
    <col width="14" customWidth="1" min="3" max="3"/>
    <col width="14" customWidth="1" min="4" max="4"/>
    <col width="19.28" customWidth="1" min="5" max="5"/>
    <col width="31.52" customWidth="1" min="6" max="6"/>
    <col width="14" customWidth="1" min="7" max="7"/>
    <col width="15.68" customWidth="1" min="8" max="8"/>
    <col width="34" customWidth="1" min="9" max="9"/>
    <col width="14" customWidth="1" min="10" max="10"/>
    <col width="14" customWidth="1" min="11" max="11"/>
    <col width="14" customWidth="1" min="12" max="12"/>
  </cols>
  <sheetData>
    <row r="1" ht="30" customHeight="1">
      <c r="A1" s="46" t="inlineStr">
        <is>
          <t>Painel do Consórcio entre Amigos</t>
        </is>
      </c>
      <c r="B1" s="36" t="n"/>
      <c r="C1" s="36" t="n"/>
      <c r="D1" s="36" t="n"/>
      <c r="E1" s="36" t="n"/>
      <c r="F1" s="36" t="n"/>
      <c r="G1" s="36" t="n"/>
      <c r="H1" s="36" t="n"/>
      <c r="I1" s="36" t="n"/>
      <c r="J1" s="36" t="n"/>
      <c r="K1" s="36" t="n"/>
      <c r="L1" s="37" t="n"/>
    </row>
    <row r="2">
      <c r="A2" s="47" t="inlineStr">
        <is>
          <t>Indicador</t>
        </is>
      </c>
      <c r="B2" s="47" t="inlineStr">
        <is>
          <t>Valor</t>
        </is>
      </c>
    </row>
    <row r="3">
      <c r="A3" s="48" t="inlineStr">
        <is>
          <t>Total de Participantes</t>
        </is>
      </c>
      <c r="B3" s="49">
        <f>COUNTA('Participantes'!$A$2:$A$101)</f>
        <v/>
      </c>
    </row>
    <row r="4">
      <c r="A4" s="50" t="inlineStr">
        <is>
          <t>Valor Mensal Esperado</t>
        </is>
      </c>
      <c r="B4" s="51">
        <f>SUM('Participantes'!$F$2:$F$101)</f>
        <v/>
      </c>
    </row>
    <row r="5">
      <c r="A5" s="48" t="inlineStr">
        <is>
          <t>Total Arrecadado</t>
        </is>
      </c>
      <c r="B5" s="52">
        <f>SUMIF('Contribuições'!$E$2:$E$101,"Contribuição",'Contribuições'!$H$2:$H$101)</f>
        <v/>
      </c>
    </row>
    <row r="6">
      <c r="A6" s="50" t="inlineStr">
        <is>
          <t>Total em Atraso</t>
        </is>
      </c>
      <c r="B6" s="51">
        <f>SUM('Participantes'!$L$2:$L$101)</f>
        <v/>
      </c>
    </row>
    <row r="7">
      <c r="A7" s="48" t="inlineStr">
        <is>
          <t>Percentual de Adimplência</t>
        </is>
      </c>
      <c r="B7" s="53">
        <f>IFERROR(COUNTIF('Participantes'!$M$2:$M$101,"Em dia")/COUNTA('Participantes'!$A$2:$A$101),0)</f>
        <v/>
      </c>
    </row>
    <row r="8">
      <c r="A8" s="50" t="inlineStr">
        <is>
          <t>Caixa Disponível</t>
        </is>
      </c>
      <c r="B8" s="51">
        <f>SUMIF('Contribuições'!$E$2:$E$101,"Contribuição",'Contribuições'!$H$2:$H$101)-SUMIF('Contribuições'!$E$2:$E$101,"Repasse",'Contribuições'!$H$2:$H$101)</f>
        <v/>
      </c>
    </row>
    <row r="9">
      <c r="A9" s="48" t="inlineStr">
        <is>
          <t>Próximo Beneficiário</t>
        </is>
      </c>
      <c r="B9" s="49">
        <f>IF(COUNTIF('Participantes'!$M$2:$M$101,"Recebido")=COUNTA('Participantes'!$A$2:$A$101),"A definir",IFERROR(INDEX('Participantes'!$B$2:$B$101,MATCH(MIN('Participantes'!$P$2:$P$101),'Participantes'!$P$2:$P$101,0)),"A definir"))</f>
        <v/>
      </c>
    </row>
    <row r="10">
      <c r="A10" s="50" t="inlineStr">
        <is>
          <t>Ticket Médio Pago</t>
        </is>
      </c>
      <c r="B10" s="51">
        <f>IFERROR(AVERAGE('Contribuições'!$H$2:$H$101),0)</f>
        <v/>
      </c>
    </row>
    <row r="11"/>
    <row r="12"/>
    <row r="13">
      <c r="E13" s="47" t="inlineStr">
        <is>
          <t>Status dos Participantes</t>
        </is>
      </c>
      <c r="F13" s="47" t="inlineStr">
        <is>
          <t>Quantidade</t>
        </is>
      </c>
      <c r="H13" s="47" t="inlineStr">
        <is>
          <t>Competência</t>
        </is>
      </c>
      <c r="I13" s="47" t="inlineStr">
        <is>
          <t>Arrecadação Confirmada</t>
        </is>
      </c>
    </row>
    <row r="14">
      <c r="E14" s="54" t="inlineStr">
        <is>
          <t>Em dia</t>
        </is>
      </c>
      <c r="F14" s="54">
        <f>COUNTIF('Participantes'!$M$2:$M$101,E14)</f>
        <v/>
      </c>
      <c r="H14" s="55" t="n">
        <v>46023</v>
      </c>
      <c r="I14" s="56">
        <f>SUMIFS('Contribuições'!$H$2:$H$101,'Contribuições'!$B$2:$B$101,$H14,'Contribuições'!$E$2:$E$101,"Contribuição",'Contribuições'!$I$2:$I$101,"Pago")</f>
        <v/>
      </c>
    </row>
    <row r="15">
      <c r="E15" s="57" t="inlineStr">
        <is>
          <t>Em atraso</t>
        </is>
      </c>
      <c r="F15" s="57">
        <f>COUNTIF('Participantes'!$M$2:$M$101,E15)</f>
        <v/>
      </c>
      <c r="H15" s="58" t="n">
        <v>46054</v>
      </c>
      <c r="I15" s="59">
        <f>SUMIFS('Contribuições'!$H$2:$H$101,'Contribuições'!$B$2:$B$101,$H15,'Contribuições'!$E$2:$E$101,"Contribuição",'Contribuições'!$I$2:$I$101,"Pago")</f>
        <v/>
      </c>
    </row>
    <row r="16">
      <c r="E16" s="54" t="inlineStr">
        <is>
          <t>Recebido</t>
        </is>
      </c>
      <c r="F16" s="54">
        <f>COUNTIF('Participantes'!$M$2:$M$101,E16)</f>
        <v/>
      </c>
      <c r="H16" s="55" t="n">
        <v>46082</v>
      </c>
      <c r="I16" s="56">
        <f>SUMIFS('Contribuições'!$H$2:$H$101,'Contribuições'!$B$2:$B$101,$H16,'Contribuições'!$E$2:$E$101,"Contribuição",'Contribuições'!$I$2:$I$101,"Pago")</f>
        <v/>
      </c>
    </row>
    <row r="17">
      <c r="H17" s="58" t="n">
        <v>46113</v>
      </c>
      <c r="I17" s="59">
        <f>SUMIFS('Contribuições'!$H$2:$H$101,'Contribuições'!$B$2:$B$101,$H17,'Contribuições'!$E$2:$E$101,"Contribuição",'Contribuições'!$I$2:$I$101,"Pago")</f>
        <v/>
      </c>
    </row>
    <row r="18">
      <c r="H18" s="55" t="n">
        <v>46143</v>
      </c>
      <c r="I18" s="56">
        <f>SUMIFS('Contribuições'!$H$2:$H$101,'Contribuições'!$B$2:$B$101,$H18,'Contribuições'!$E$2:$E$101,"Contribuição",'Contribuições'!$I$2:$I$101,"Pago")</f>
        <v/>
      </c>
    </row>
    <row r="19">
      <c r="H19" s="58" t="n">
        <v>46174</v>
      </c>
      <c r="I19" s="59">
        <f>SUMIFS('Contribuições'!$H$2:$H$101,'Contribuições'!$B$2:$B$101,$H19,'Contribuições'!$E$2:$E$101,"Contribuição",'Contribuições'!$I$2:$I$101,"Pago")</f>
        <v/>
      </c>
    </row>
    <row r="20">
      <c r="H20" s="55" t="n">
        <v>46204</v>
      </c>
      <c r="I20" s="56">
        <f>SUMIFS('Contribuições'!$H$2:$H$101,'Contribuições'!$B$2:$B$101,$H20,'Contribuições'!$E$2:$E$101,"Contribuição",'Contribuições'!$I$2:$I$101,"Pago")</f>
        <v/>
      </c>
    </row>
    <row r="21">
      <c r="H21" s="58" t="n">
        <v>46235</v>
      </c>
      <c r="I21" s="59">
        <f>SUMIFS('Contribuições'!$H$2:$H$101,'Contribuições'!$B$2:$B$101,$H21,'Contribuições'!$E$2:$E$101,"Contribuição",'Contribuições'!$I$2:$I$101,"Pago")</f>
        <v/>
      </c>
    </row>
    <row r="22">
      <c r="H22" s="55" t="n">
        <v>46266</v>
      </c>
      <c r="I22" s="56">
        <f>SUMIFS('Contribuições'!$H$2:$H$101,'Contribuições'!$B$2:$B$101,$H22,'Contribuições'!$E$2:$E$101,"Contribuição",'Contribuições'!$I$2:$I$101,"Pago")</f>
        <v/>
      </c>
    </row>
    <row r="23">
      <c r="H23" s="58" t="n">
        <v>46296</v>
      </c>
      <c r="I23" s="59">
        <f>SUMIFS('Contribuições'!$H$2:$H$101,'Contribuições'!$B$2:$B$101,$H23,'Contribuições'!$E$2:$E$101,"Contribuição",'Contribuições'!$I$2:$I$101,"Pago")</f>
        <v/>
      </c>
    </row>
    <row r="24">
      <c r="H24" s="55" t="n">
        <v>46327</v>
      </c>
      <c r="I24" s="56">
        <f>SUMIFS('Contribuições'!$H$2:$H$101,'Contribuições'!$B$2:$B$101,$H24,'Contribuições'!$E$2:$E$101,"Contribuição",'Contribuições'!$I$2:$I$101,"Pago")</f>
        <v/>
      </c>
    </row>
    <row r="25">
      <c r="H25" s="58" t="n">
        <v>46357</v>
      </c>
      <c r="I25" s="59">
        <f>SUMIFS('Contribuições'!$H$2:$H$101,'Contribuições'!$B$2:$B$101,$H25,'Contribuições'!$E$2:$E$101,"Contribuição",'Contribuições'!$I$2:$I$101,"Pago")</f>
        <v/>
      </c>
    </row>
    <row r="26"/>
    <row r="27"/>
    <row r="28"/>
    <row r="29"/>
    <row r="30"/>
    <row r="31"/>
    <row r="32"/>
    <row r="33"/>
    <row r="34"/>
    <row r="35"/>
    <row r="36"/>
  </sheetData>
  <mergeCells count="1">
    <mergeCell ref="A1:L1"/>
  </mergeCells>
  <conditionalFormatting sqref="B6">
    <cfRule type="expression" priority="1" dxfId="1">
      <formula>$B$6&gt;0</formula>
    </cfRule>
  </conditionalFormatting>
  <conditionalFormatting sqref="B8">
    <cfRule type="expression" priority="2" dxfId="1">
      <formula>$B$8&lt;0</formula>
    </cfRule>
    <cfRule type="expression" priority="3" dxfId="0">
      <formula>$B$8&gt;=0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0F766E"/>
    <outlinePr summaryBelow="1" summaryRight="1"/>
    <pageSetUpPr fitToPage="1"/>
  </sheetPr>
  <dimension ref="A1:F22"/>
  <sheetViews>
    <sheetView showGridLines="0" zoomScale="85" zoomScaleNormal="85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</cols>
  <sheetData>
    <row r="1" ht="32" customHeight="1">
      <c r="A1" s="60" t="inlineStr">
        <is>
          <t>Olá! Guia rápido do Consórcio entre Amigos</t>
        </is>
      </c>
      <c r="B1" s="36" t="n"/>
      <c r="C1" s="36" t="n"/>
      <c r="D1" s="36" t="n"/>
      <c r="E1" s="36" t="n"/>
      <c r="F1" s="37" t="n"/>
    </row>
    <row r="2"/>
    <row r="3">
      <c r="A3" s="30" t="inlineStr">
        <is>
          <t>1. Comece pelo cadastro</t>
        </is>
      </c>
    </row>
    <row r="4" ht="42" customHeight="1">
      <c r="A4" s="31" t="inlineStr">
        <is>
          <t>Na aba Participantes, informe os dados do grupo, a cota mensal, a ordem de recebimento e o mês previsto. As células amarelas são os campos para preencher ou atualizar.</t>
        </is>
      </c>
    </row>
    <row r="5"/>
    <row r="6">
      <c r="A6" s="30" t="inlineStr">
        <is>
          <t>2. Registre cada movimento</t>
        </is>
      </c>
    </row>
    <row r="7" ht="42" customHeight="1">
      <c r="A7" s="31" t="inlineStr">
        <is>
          <t>Na aba Contribuições, lance pagamentos, pendências, multas, repasses e devoluções. Use o ID do participante para preencher o nome automaticamente e guarde a referência do PIX ou recibo.</t>
        </is>
      </c>
    </row>
    <row r="8"/>
    <row r="9">
      <c r="A9" s="30" t="inlineStr">
        <is>
          <t>3. Acompanhe o painel</t>
        </is>
      </c>
    </row>
    <row r="10" ht="42" customHeight="1">
      <c r="A10" s="31" t="inlineStr">
        <is>
          <t>A aba Painel mostra participantes, arrecadação, atrasos, caixa disponível, próximo beneficiário e gráficos. Revise o caixa antes de liberar qualquer repasse.</t>
        </is>
      </c>
    </row>
    <row r="11"/>
    <row r="12">
      <c r="A12" s="30" t="inlineStr">
        <is>
          <t>4. Formalizem os combinados</t>
        </is>
      </c>
    </row>
    <row r="13" ht="42" customHeight="1">
      <c r="A13" s="31" t="inlineStr">
        <is>
          <t>Registrem por escrito o valor da cota, a data de vencimento, os critérios de sorteio, a ordem de recebimento e as regras para atraso. Multas, juros e mudanças na ordem devem ser aprovados por todos.</t>
        </is>
      </c>
    </row>
    <row r="14"/>
    <row r="15">
      <c r="A15" s="30" t="inlineStr">
        <is>
          <t>5. Atenção ao caráter particular</t>
        </is>
      </c>
    </row>
    <row r="16" ht="42" customHeight="1">
      <c r="A16" s="31" t="inlineStr">
        <is>
          <t>Este controle apoia um acordo particular entre amigos e não substitui consórcio regulamentado por instituição autorizada. Em caso de dúvida, busquem orientação adequada antes de assumir compromissos.</t>
        </is>
      </c>
    </row>
    <row r="17"/>
    <row r="18">
      <c r="A18" s="30" t="inlineStr">
        <is>
          <t>6. Privacidade e LGPD</t>
        </is>
      </c>
    </row>
    <row r="19" ht="42" customHeight="1">
      <c r="A19" s="31" t="inlineStr">
        <is>
          <t>Use telefones e demais contatos somente para a gestão do grupo. Evite divulgar dados pessoais desnecessariamente e compartilhe comprovantes apenas com os participantes envolvidos.</t>
        </is>
      </c>
    </row>
    <row r="20"/>
    <row r="21">
      <c r="A21" s="30" t="inlineStr">
        <is>
          <t>Dica final</t>
        </is>
      </c>
    </row>
    <row r="22" ht="42" customHeight="1">
      <c r="A22" s="31" t="inlineStr">
        <is>
          <t>Atualize os lançamentos sempre que houver um PIX, recibo ou decisão do grupo. Assim, os totais, atrasos e gráficos ficam prontos para a próxima conversa.</t>
        </is>
      </c>
    </row>
  </sheetData>
  <mergeCells count="1">
    <mergeCell ref="A1:F1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2026-09-07T12:06:46Z</dcterms:created>
  <dcterms:modified xmlns:dcterms="http://purl.org/dc/terms/" xmlns:xsi="http://www.w3.org/2001/XMLSchema-instance" xsi:type="dcterms:W3CDTF">2026-09-07T12:06:46Z</dcterms:modified>
</cp:coreProperties>
</file>