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ntrole de Chaves" sheetId="1" state="visible" r:id="rId1"/>
    <sheet xmlns:r="http://schemas.openxmlformats.org/officeDocument/2006/relationships" name="Cadastro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Instruçõ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DD/MM/AAAA"/>
  </numFmts>
  <fonts count="7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  <font>
      <name val="Calibri"/>
      <b val="1"/>
      <color rgb="00DC2626"/>
      <sz val="10"/>
    </font>
    <font>
      <name val="Calibri"/>
      <b val="1"/>
      <color rgb="0022C55E"/>
      <sz val="10"/>
    </font>
  </fonts>
  <fills count="7">
    <fill>
      <patternFill/>
    </fill>
    <fill>
      <patternFill patternType="gray125"/>
    </fill>
    <fill>
      <patternFill patternType="solid">
        <fgColor rgb="000F766E"/>
        <bgColor rgb="000F766E"/>
      </patternFill>
    </fill>
    <fill>
      <patternFill patternType="solid">
        <fgColor rgb="00FFFFFF"/>
        <bgColor rgb="00FFFFFF"/>
      </patternFill>
    </fill>
    <fill>
      <patternFill patternType="solid">
        <fgColor rgb="00FFFBEB"/>
        <bgColor rgb="00FFFBEB"/>
      </patternFill>
    </fill>
    <fill>
      <patternFill patternType="solid">
        <fgColor rgb="00F0FDFA"/>
        <bgColor rgb="00F0FDFA"/>
      </patternFill>
    </fill>
    <fill>
      <patternFill patternType="solid">
        <fgColor rgb="0014B8A6"/>
        <bgColor rgb="0014B8A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center" vertical="center"/>
    </xf>
    <xf numFmtId="0" fontId="3" fillId="5" borderId="1" pivotButton="0" quotePrefix="0" xfId="0"/>
    <xf numFmtId="164" fontId="3" fillId="5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center" vertical="center"/>
    </xf>
    <xf numFmtId="0" fontId="3" fillId="0" borderId="1" pivotButton="0" quotePrefix="0" xfId="0"/>
    <xf numFmtId="0" fontId="3" fillId="4" borderId="1" pivotButton="0" quotePrefix="0" xfId="0"/>
    <xf numFmtId="164" fontId="3" fillId="4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2" fillId="6" borderId="0" applyAlignment="1" pivotButton="0" quotePrefix="0" xfId="0">
      <alignment horizontal="center" vertical="center"/>
    </xf>
    <xf numFmtId="0" fontId="0" fillId="6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3" fillId="3" borderId="1" pivotButton="0" quotePrefix="0" xfId="0"/>
    <xf numFmtId="0" fontId="2" fillId="6" borderId="0" pivotButton="0" quotePrefix="0" xfId="0"/>
    <xf numFmtId="0" fontId="4" fillId="5" borderId="1" pivotButton="0" quotePrefix="0" xfId="0"/>
    <xf numFmtId="0" fontId="4" fillId="5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/>
    </xf>
    <xf numFmtId="0" fontId="2" fillId="6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dxfs count="3">
    <dxf>
      <font>
        <b val="1"/>
        <color rgb="00DC2626"/>
      </font>
      <fill>
        <patternFill patternType="solid">
          <fgColor rgb="00FEE2E2"/>
          <bgColor rgb="00FEE2E2"/>
        </patternFill>
      </fill>
    </dxf>
    <dxf>
      <font>
        <b val="1"/>
        <color rgb="0022C55E"/>
      </font>
      <fill>
        <patternFill patternType="solid">
          <fgColor rgb="00DCFCE7"/>
          <bgColor rgb="00DCFCE7"/>
        </patternFill>
      </fill>
    </dxf>
    <dxf>
      <font>
        <b val="1"/>
        <color rgb="0092400E"/>
      </font>
      <fill>
        <patternFill patternType="solid">
          <fgColor rgb="00FEF9C3"/>
          <bgColor rgb="00FEF9C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Distribuição por Status</a:t>
            </a:r>
          </a:p>
        </rich>
      </tx>
    </title>
    <plotArea>
      <pieChart>
        <varyColors val="1"/>
        <ser>
          <idx val="0"/>
          <order val="0"/>
          <tx>
            <strRef>
              <f>'Dashboard'!B9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'Dashboard'!$A$10:$A$12</f>
            </numRef>
          </cat>
          <val>
            <numRef>
              <f>'Dashboard'!$B$10:$B$12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Chaves por Setor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'Dashboard'!E9</f>
            </strRef>
          </tx>
          <spPr>
            <a:solidFill xmlns:a="http://schemas.openxmlformats.org/drawingml/2006/main">
              <a:srgbClr val="14B8A6"/>
            </a:solidFill>
            <a:ln xmlns:a="http://schemas.openxmlformats.org/drawingml/2006/main">
              <a:prstDash val="solid"/>
            </a:ln>
          </spPr>
          <cat>
            <numRef>
              <f>'Dashboard'!$D$10:$D$16</f>
            </numRef>
          </cat>
          <val>
            <numRef>
              <f>'Dashboard'!$E$10:$E$16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Setor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Quantidade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14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14</row>
      <rowOff>0</rowOff>
    </from>
    <ext cx="504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16" customWidth="1" min="2" max="2"/>
    <col width="16" customWidth="1" min="3" max="3"/>
    <col width="20" customWidth="1" min="4" max="4"/>
    <col width="15" customWidth="1" min="5" max="5"/>
    <col width="22" customWidth="1" min="6" max="6"/>
    <col width="20" customWidth="1" min="7" max="7"/>
    <col width="14" customWidth="1" min="8" max="8"/>
    <col width="14" customWidth="1" min="9" max="9"/>
    <col width="26" customWidth="1" min="10" max="10"/>
  </cols>
  <sheetData>
    <row r="1" ht="28" customHeight="1">
      <c r="A1" s="1" t="inlineStr">
        <is>
          <t>CONTROLE DE CHAVES - EMPRÉSTIMO E DEVOLUÇÃO</t>
        </is>
      </c>
    </row>
    <row r="3">
      <c r="A3" s="2" t="inlineStr">
        <is>
          <t>ID</t>
        </is>
      </c>
      <c r="B3" s="2" t="inlineStr">
        <is>
          <t>Código da Chave</t>
        </is>
      </c>
      <c r="C3" s="2" t="inlineStr">
        <is>
          <t>Ambiente</t>
        </is>
      </c>
      <c r="D3" s="2" t="inlineStr">
        <is>
          <t>Responsável</t>
        </is>
      </c>
      <c r="E3" s="2" t="inlineStr">
        <is>
          <t>Data Retirada</t>
        </is>
      </c>
      <c r="F3" s="2" t="inlineStr">
        <is>
          <t>Data Devolução Prevista</t>
        </is>
      </c>
      <c r="G3" s="2" t="inlineStr">
        <is>
          <t>Data Devolução Real</t>
        </is>
      </c>
      <c r="H3" s="2" t="inlineStr">
        <is>
          <t>Status</t>
        </is>
      </c>
      <c r="I3" s="2" t="inlineStr">
        <is>
          <t>Dias em Atraso</t>
        </is>
      </c>
      <c r="J3" s="2" t="inlineStr">
        <is>
          <t>Observações</t>
        </is>
      </c>
    </row>
    <row r="4">
      <c r="A4" s="3" t="n">
        <v>1</v>
      </c>
      <c r="B4" s="3" t="inlineStr">
        <is>
          <t>CH-001</t>
        </is>
      </c>
      <c r="C4" s="4">
        <f>IFERROR(VLOOKUP(B4,Cadastro!A:B,2,0),"")</f>
        <v/>
      </c>
      <c r="D4" s="4" t="inlineStr">
        <is>
          <t>Carlos Pereira</t>
        </is>
      </c>
      <c r="E4" s="5" t="inlineStr">
        <is>
          <t>03/07/2026</t>
        </is>
      </c>
      <c r="F4" s="5" t="inlineStr">
        <is>
          <t>04/07/2026</t>
        </is>
      </c>
      <c r="G4" s="5" t="inlineStr">
        <is>
          <t>04/07/2026</t>
        </is>
      </c>
      <c r="H4" s="4">
        <f>IF(G4&lt;&gt;"","Devolvida",IF(TODAY()&gt;F4,"Atrasada","Emprestada"))</f>
        <v/>
      </c>
      <c r="I4" s="3">
        <f>IF(H4="Atrasada",TODAY()-F4,0)</f>
        <v/>
      </c>
      <c r="J4" s="4" t="inlineStr"/>
    </row>
    <row r="5">
      <c r="A5" s="6" t="n">
        <v>2</v>
      </c>
      <c r="B5" s="6" t="inlineStr">
        <is>
          <t>CH-002</t>
        </is>
      </c>
      <c r="C5" s="7">
        <f>IFERROR(VLOOKUP(B5,Cadastro!A:B,2,0),"")</f>
        <v/>
      </c>
      <c r="D5" s="8" t="inlineStr">
        <is>
          <t>João Silva</t>
        </is>
      </c>
      <c r="E5" s="9" t="inlineStr">
        <is>
          <t>05/07/2026</t>
        </is>
      </c>
      <c r="F5" s="9" t="inlineStr">
        <is>
          <t>06/07/2026</t>
        </is>
      </c>
      <c r="G5" s="9" t="inlineStr"/>
      <c r="H5" s="7">
        <f>IF(G5&lt;&gt;"","Devolvida",IF(TODAY()&gt;F5,"Atrasada","Emprestada"))</f>
        <v/>
      </c>
      <c r="I5" s="10">
        <f>IF(H5="Atrasada",TODAY()-F5,0)</f>
        <v/>
      </c>
      <c r="J5" s="8" t="inlineStr"/>
    </row>
    <row r="6">
      <c r="A6" s="3" t="n">
        <v>3</v>
      </c>
      <c r="B6" s="3" t="inlineStr">
        <is>
          <t>CH-003</t>
        </is>
      </c>
      <c r="C6" s="4">
        <f>IFERROR(VLOOKUP(B6,Cadastro!A:B,2,0),"")</f>
        <v/>
      </c>
      <c r="D6" s="4" t="inlineStr">
        <is>
          <t>Maria Oliveira</t>
        </is>
      </c>
      <c r="E6" s="5" t="inlineStr">
        <is>
          <t>06/07/2026</t>
        </is>
      </c>
      <c r="F6" s="5" t="inlineStr">
        <is>
          <t>07/07/2026</t>
        </is>
      </c>
      <c r="G6" s="5" t="inlineStr">
        <is>
          <t>07/07/2026</t>
        </is>
      </c>
      <c r="H6" s="4">
        <f>IF(G6&lt;&gt;"","Devolvida",IF(TODAY()&gt;F6,"Atrasada","Emprestada"))</f>
        <v/>
      </c>
      <c r="I6" s="3">
        <f>IF(H6="Atrasada",TODAY()-F6,0)</f>
        <v/>
      </c>
      <c r="J6" s="4" t="inlineStr"/>
    </row>
    <row r="7">
      <c r="A7" s="6" t="n">
        <v>4</v>
      </c>
      <c r="B7" s="6" t="inlineStr">
        <is>
          <t>CH-004</t>
        </is>
      </c>
      <c r="C7" s="7">
        <f>IFERROR(VLOOKUP(B7,Cadastro!A:B,2,0),"")</f>
        <v/>
      </c>
      <c r="D7" s="8" t="inlineStr">
        <is>
          <t>Pedro Santos</t>
        </is>
      </c>
      <c r="E7" s="9" t="inlineStr">
        <is>
          <t>08/07/2026</t>
        </is>
      </c>
      <c r="F7" s="9" t="inlineStr">
        <is>
          <t>09/07/2026</t>
        </is>
      </c>
      <c r="G7" s="9" t="inlineStr"/>
      <c r="H7" s="7">
        <f>IF(G7&lt;&gt;"","Devolvida",IF(TODAY()&gt;F7,"Atrasada","Emprestada"))</f>
        <v/>
      </c>
      <c r="I7" s="10">
        <f>IF(H7="Atrasada",TODAY()-F7,0)</f>
        <v/>
      </c>
      <c r="J7" s="8" t="inlineStr"/>
    </row>
    <row r="8">
      <c r="A8" s="3" t="n">
        <v>5</v>
      </c>
      <c r="B8" s="3" t="inlineStr">
        <is>
          <t>CH-005</t>
        </is>
      </c>
      <c r="C8" s="4">
        <f>IFERROR(VLOOKUP(B8,Cadastro!A:B,2,0),"")</f>
        <v/>
      </c>
      <c r="D8" s="4" t="inlineStr">
        <is>
          <t>Ana Souza</t>
        </is>
      </c>
      <c r="E8" s="5" t="inlineStr">
        <is>
          <t>10/07/2026</t>
        </is>
      </c>
      <c r="F8" s="5" t="inlineStr">
        <is>
          <t>11/07/2026</t>
        </is>
      </c>
      <c r="G8" s="5" t="inlineStr">
        <is>
          <t>11/07/2026</t>
        </is>
      </c>
      <c r="H8" s="4">
        <f>IF(G8&lt;&gt;"","Devolvida",IF(TODAY()&gt;F8,"Atrasada","Emprestada"))</f>
        <v/>
      </c>
      <c r="I8" s="3">
        <f>IF(H8="Atrasada",TODAY()-F8,0)</f>
        <v/>
      </c>
      <c r="J8" s="4" t="inlineStr"/>
    </row>
    <row r="9">
      <c r="A9" s="6" t="n">
        <v>6</v>
      </c>
      <c r="B9" s="6" t="inlineStr">
        <is>
          <t>CH-006</t>
        </is>
      </c>
      <c r="C9" s="7">
        <f>IFERROR(VLOOKUP(B9,Cadastro!A:B,2,0),"")</f>
        <v/>
      </c>
      <c r="D9" s="8" t="inlineStr">
        <is>
          <t>Juliana Costa</t>
        </is>
      </c>
      <c r="E9" s="9" t="inlineStr">
        <is>
          <t>12/07/2026</t>
        </is>
      </c>
      <c r="F9" s="9" t="inlineStr">
        <is>
          <t>13/07/2026</t>
        </is>
      </c>
      <c r="G9" s="9" t="inlineStr"/>
      <c r="H9" s="7">
        <f>IF(G9&lt;&gt;"","Devolvida",IF(TODAY()&gt;F9,"Atrasada","Emprestada"))</f>
        <v/>
      </c>
      <c r="I9" s="10">
        <f>IF(H9="Atrasada",TODAY()-F9,0)</f>
        <v/>
      </c>
      <c r="J9" s="8" t="inlineStr"/>
    </row>
    <row r="10">
      <c r="A10" s="3" t="n">
        <v>7</v>
      </c>
      <c r="B10" s="3" t="inlineStr">
        <is>
          <t>CH-007</t>
        </is>
      </c>
      <c r="C10" s="4">
        <f>IFERROR(VLOOKUP(B10,Cadastro!A:B,2,0),"")</f>
        <v/>
      </c>
      <c r="D10" s="4" t="inlineStr">
        <is>
          <t>Rafael Almeida</t>
        </is>
      </c>
      <c r="E10" s="5" t="inlineStr">
        <is>
          <t>13/07/2026</t>
        </is>
      </c>
      <c r="F10" s="5" t="inlineStr">
        <is>
          <t>14/07/2026</t>
        </is>
      </c>
      <c r="G10" s="5" t="inlineStr">
        <is>
          <t>14/07/2026</t>
        </is>
      </c>
      <c r="H10" s="4">
        <f>IF(G10&lt;&gt;"","Devolvida",IF(TODAY()&gt;F10,"Atrasada","Emprestada"))</f>
        <v/>
      </c>
      <c r="I10" s="3">
        <f>IF(H10="Atrasada",TODAY()-F10,0)</f>
        <v/>
      </c>
      <c r="J10" s="4" t="inlineStr"/>
    </row>
    <row r="11">
      <c r="A11" s="6" t="n">
        <v>8</v>
      </c>
      <c r="B11" s="6" t="inlineStr">
        <is>
          <t>CH-008</t>
        </is>
      </c>
      <c r="C11" s="7">
        <f>IFERROR(VLOOKUP(B11,Cadastro!A:B,2,0),"")</f>
        <v/>
      </c>
      <c r="D11" s="8" t="inlineStr">
        <is>
          <t>Camila Ferreira</t>
        </is>
      </c>
      <c r="E11" s="9" t="inlineStr">
        <is>
          <t>15/07/2026</t>
        </is>
      </c>
      <c r="F11" s="9" t="inlineStr">
        <is>
          <t>16/07/2026</t>
        </is>
      </c>
      <c r="G11" s="9" t="inlineStr"/>
      <c r="H11" s="7">
        <f>IF(G11&lt;&gt;"","Devolvida",IF(TODAY()&gt;F11,"Atrasada","Emprestada"))</f>
        <v/>
      </c>
      <c r="I11" s="10">
        <f>IF(H11="Atrasada",TODAY()-F11,0)</f>
        <v/>
      </c>
      <c r="J11" s="8" t="inlineStr"/>
    </row>
    <row r="12">
      <c r="A12" s="3" t="n">
        <v>9</v>
      </c>
      <c r="B12" s="3" t="inlineStr">
        <is>
          <t>CH-009</t>
        </is>
      </c>
      <c r="C12" s="4">
        <f>IFERROR(VLOOKUP(B12,Cadastro!A:B,2,0),"")</f>
        <v/>
      </c>
      <c r="D12" s="4" t="inlineStr">
        <is>
          <t>Carlos Pereira</t>
        </is>
      </c>
      <c r="E12" s="5" t="inlineStr">
        <is>
          <t>17/07/2026</t>
        </is>
      </c>
      <c r="F12" s="5" t="inlineStr">
        <is>
          <t>18/07/2026</t>
        </is>
      </c>
      <c r="G12" s="5" t="inlineStr">
        <is>
          <t>18/07/2026</t>
        </is>
      </c>
      <c r="H12" s="4">
        <f>IF(G12&lt;&gt;"","Devolvida",IF(TODAY()&gt;F12,"Atrasada","Emprestada"))</f>
        <v/>
      </c>
      <c r="I12" s="3">
        <f>IF(H12="Atrasada",TODAY()-F12,0)</f>
        <v/>
      </c>
      <c r="J12" s="4" t="inlineStr"/>
    </row>
    <row r="13">
      <c r="A13" s="6" t="n">
        <v>10</v>
      </c>
      <c r="B13" s="6" t="inlineStr">
        <is>
          <t>CH-010</t>
        </is>
      </c>
      <c r="C13" s="7">
        <f>IFERROR(VLOOKUP(B13,Cadastro!A:B,2,0),"")</f>
        <v/>
      </c>
      <c r="D13" s="8" t="inlineStr">
        <is>
          <t>João Silva</t>
        </is>
      </c>
      <c r="E13" s="9" t="inlineStr">
        <is>
          <t>18/07/2026</t>
        </is>
      </c>
      <c r="F13" s="9" t="inlineStr">
        <is>
          <t>19/07/2026</t>
        </is>
      </c>
      <c r="G13" s="9" t="inlineStr"/>
      <c r="H13" s="7">
        <f>IF(G13&lt;&gt;"","Devolvida",IF(TODAY()&gt;F13,"Atrasada","Emprestada"))</f>
        <v/>
      </c>
      <c r="I13" s="10">
        <f>IF(H13="Atrasada",TODAY()-F13,0)</f>
        <v/>
      </c>
      <c r="J13" s="8" t="inlineStr"/>
    </row>
    <row r="15">
      <c r="A15" s="11" t="inlineStr">
        <is>
          <t>TOTAIS</t>
        </is>
      </c>
      <c r="B15" s="12" t="n"/>
      <c r="C15" s="13">
        <f>COUNTA(B4:B13)</f>
        <v/>
      </c>
      <c r="D15" s="13" t="inlineStr">
        <is>
          <t>Chaves Cadastradas</t>
        </is>
      </c>
    </row>
    <row r="16">
      <c r="C16" s="13">
        <f>COUNTIF(H4:H13,"Emprestada")</f>
        <v/>
      </c>
      <c r="D16" s="13" t="inlineStr">
        <is>
          <t>Emprestadas Atualmente</t>
        </is>
      </c>
    </row>
    <row r="17">
      <c r="C17" s="14">
        <f>COUNTIF(H4:H13,"Atrasada")</f>
        <v/>
      </c>
      <c r="D17" s="13" t="inlineStr">
        <is>
          <t>Chaves Atrasadas</t>
        </is>
      </c>
    </row>
    <row r="18">
      <c r="C18" s="15">
        <f>COUNTIF(H4:H13,"Devolvida")</f>
        <v/>
      </c>
      <c r="D18" s="13" t="inlineStr">
        <is>
          <t>Chaves Devolvidas</t>
        </is>
      </c>
    </row>
  </sheetData>
  <mergeCells count="2">
    <mergeCell ref="A1:J1"/>
    <mergeCell ref="A15:B15"/>
  </mergeCells>
  <conditionalFormatting sqref="H4:H13">
    <cfRule type="expression" priority="1" dxfId="0" stopIfTrue="1">
      <formula>H4="Atrasada"</formula>
    </cfRule>
    <cfRule type="expression" priority="2" dxfId="1" stopIfTrue="1">
      <formula>H4="Devolvida"</formula>
    </cfRule>
    <cfRule type="expression" priority="3" dxfId="2" stopIfTrue="1">
      <formula>H4="Emprestada"</formula>
    </cfRule>
  </conditionalFormatting>
  <dataValidations count="1">
    <dataValidation sqref="J4:J13" showErrorMessage="1" showInputMessage="1" allowBlank="1" type="list">
      <formula1>"Ok,Chave Emperrada,Cópia Extra Solicitada,Extravio Reportado"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  <col width="20" customWidth="1" min="3" max="3"/>
    <col width="16" customWidth="1" min="4" max="4"/>
    <col width="12" customWidth="1" min="5" max="5"/>
    <col width="16" customWidth="1" min="6" max="6"/>
    <col width="16" customWidth="1" min="7" max="7"/>
    <col width="16" customWidth="1" min="8" max="8"/>
  </cols>
  <sheetData>
    <row r="1" ht="28" customHeight="1">
      <c r="A1" s="1" t="inlineStr">
        <is>
          <t>CADASTRO DE CHAVES E AMBIENTES</t>
        </is>
      </c>
    </row>
    <row r="3">
      <c r="A3" s="2" t="inlineStr">
        <is>
          <t>Código da Chave</t>
        </is>
      </c>
      <c r="B3" s="2" t="inlineStr">
        <is>
          <t>Ambiente</t>
        </is>
      </c>
      <c r="C3" s="2" t="inlineStr">
        <is>
          <t>Localização</t>
        </is>
      </c>
      <c r="D3" s="2" t="inlineStr">
        <is>
          <t>Setor</t>
        </is>
      </c>
      <c r="E3" s="2" t="inlineStr">
        <is>
          <t>Cópias Totais</t>
        </is>
      </c>
      <c r="F3" s="2" t="inlineStr">
        <is>
          <t>Cópias Emprestadas</t>
        </is>
      </c>
      <c r="G3" s="2" t="inlineStr">
        <is>
          <t>Cópias Disponíveis</t>
        </is>
      </c>
      <c r="H3" s="2" t="inlineStr">
        <is>
          <t>Status Geral</t>
        </is>
      </c>
    </row>
    <row r="4">
      <c r="A4" s="3" t="inlineStr">
        <is>
          <t>CH-001</t>
        </is>
      </c>
      <c r="B4" s="4" t="inlineStr">
        <is>
          <t>Sala 101</t>
        </is>
      </c>
      <c r="C4" s="4" t="inlineStr">
        <is>
          <t>Bloco A - 1º Andar</t>
        </is>
      </c>
      <c r="D4" s="4" t="inlineStr">
        <is>
          <t>Administrativo</t>
        </is>
      </c>
      <c r="E4" s="3" t="n">
        <v>2</v>
      </c>
      <c r="F4" s="3">
        <f>COUNTIFS('Controle de Chaves'!$B$4:$B$13,A4,'Controle de Chaves'!$H$4:$H$13,"&lt;&gt;Devolvida")</f>
        <v/>
      </c>
      <c r="G4" s="3">
        <f>E4-F4</f>
        <v/>
      </c>
      <c r="H4" s="3">
        <f>IF(F4=0,"Disponível",IF(F4&gt;=E4,"Todas Emprestadas","Parcial"))</f>
        <v/>
      </c>
    </row>
    <row r="5">
      <c r="A5" s="6" t="inlineStr">
        <is>
          <t>CH-002</t>
        </is>
      </c>
      <c r="B5" s="16" t="inlineStr">
        <is>
          <t>Sala 102</t>
        </is>
      </c>
      <c r="C5" s="16" t="inlineStr">
        <is>
          <t>Bloco A - 1º Andar</t>
        </is>
      </c>
      <c r="D5" s="16" t="inlineStr">
        <is>
          <t>Administrativo</t>
        </is>
      </c>
      <c r="E5" s="6" t="n">
        <v>2</v>
      </c>
      <c r="F5" s="6">
        <f>COUNTIFS('Controle de Chaves'!$B$4:$B$13,A5,'Controle de Chaves'!$H$4:$H$13,"&lt;&gt;Devolvida")</f>
        <v/>
      </c>
      <c r="G5" s="6">
        <f>E5-F5</f>
        <v/>
      </c>
      <c r="H5" s="6">
        <f>IF(F5=0,"Disponível",IF(F5&gt;=E5,"Todas Emprestadas","Parcial"))</f>
        <v/>
      </c>
    </row>
    <row r="6">
      <c r="A6" s="3" t="inlineStr">
        <is>
          <t>CH-003</t>
        </is>
      </c>
      <c r="B6" s="4" t="inlineStr">
        <is>
          <t>Almoxarifado</t>
        </is>
      </c>
      <c r="C6" s="4" t="inlineStr">
        <is>
          <t>Bloco B - Térreo</t>
        </is>
      </c>
      <c r="D6" s="4" t="inlineStr">
        <is>
          <t>Logística</t>
        </is>
      </c>
      <c r="E6" s="3" t="n">
        <v>1</v>
      </c>
      <c r="F6" s="3">
        <f>COUNTIFS('Controle de Chaves'!$B$4:$B$13,A6,'Controle de Chaves'!$H$4:$H$13,"&lt;&gt;Devolvida")</f>
        <v/>
      </c>
      <c r="G6" s="3">
        <f>E6-F6</f>
        <v/>
      </c>
      <c r="H6" s="3">
        <f>IF(F6=0,"Disponível",IF(F6&gt;=E6,"Todas Emprestadas","Parcial"))</f>
        <v/>
      </c>
    </row>
    <row r="7">
      <c r="A7" s="6" t="inlineStr">
        <is>
          <t>CH-004</t>
        </is>
      </c>
      <c r="B7" s="16" t="inlineStr">
        <is>
          <t>Sala 201</t>
        </is>
      </c>
      <c r="C7" s="16" t="inlineStr">
        <is>
          <t>Bloco A - 2º Andar</t>
        </is>
      </c>
      <c r="D7" s="16" t="inlineStr">
        <is>
          <t>Comercial</t>
        </is>
      </c>
      <c r="E7" s="6" t="n">
        <v>2</v>
      </c>
      <c r="F7" s="6">
        <f>COUNTIFS('Controle de Chaves'!$B$4:$B$13,A7,'Controle de Chaves'!$H$4:$H$13,"&lt;&gt;Devolvida")</f>
        <v/>
      </c>
      <c r="G7" s="6">
        <f>E7-F7</f>
        <v/>
      </c>
      <c r="H7" s="6">
        <f>IF(F7=0,"Disponível",IF(F7&gt;=E7,"Todas Emprestadas","Parcial"))</f>
        <v/>
      </c>
    </row>
    <row r="8">
      <c r="A8" s="3" t="inlineStr">
        <is>
          <t>CH-005</t>
        </is>
      </c>
      <c r="B8" s="4" t="inlineStr">
        <is>
          <t>Diretoria</t>
        </is>
      </c>
      <c r="C8" s="4" t="inlineStr">
        <is>
          <t>Bloco B - 3º Andar</t>
        </is>
      </c>
      <c r="D8" s="4" t="inlineStr">
        <is>
          <t>Diretoria</t>
        </is>
      </c>
      <c r="E8" s="3" t="n">
        <v>1</v>
      </c>
      <c r="F8" s="3">
        <f>COUNTIFS('Controle de Chaves'!$B$4:$B$13,A8,'Controle de Chaves'!$H$4:$H$13,"&lt;&gt;Devolvida")</f>
        <v/>
      </c>
      <c r="G8" s="3">
        <f>E8-F8</f>
        <v/>
      </c>
      <c r="H8" s="3">
        <f>IF(F8=0,"Disponível",IF(F8&gt;=E8,"Todas Emprestadas","Parcial"))</f>
        <v/>
      </c>
    </row>
    <row r="9">
      <c r="A9" s="6" t="inlineStr">
        <is>
          <t>CH-006</t>
        </is>
      </c>
      <c r="B9" s="16" t="inlineStr">
        <is>
          <t>Sala 202</t>
        </is>
      </c>
      <c r="C9" s="16" t="inlineStr">
        <is>
          <t>Bloco A - 2º Andar</t>
        </is>
      </c>
      <c r="D9" s="16" t="inlineStr">
        <is>
          <t>Comercial</t>
        </is>
      </c>
      <c r="E9" s="6" t="n">
        <v>2</v>
      </c>
      <c r="F9" s="6">
        <f>COUNTIFS('Controle de Chaves'!$B$4:$B$13,A9,'Controle de Chaves'!$H$4:$H$13,"&lt;&gt;Devolvida")</f>
        <v/>
      </c>
      <c r="G9" s="6">
        <f>E9-F9</f>
        <v/>
      </c>
      <c r="H9" s="6">
        <f>IF(F9=0,"Disponível",IF(F9&gt;=E9,"Todas Emprestadas","Parcial"))</f>
        <v/>
      </c>
    </row>
    <row r="10">
      <c r="A10" s="3" t="inlineStr">
        <is>
          <t>CH-007</t>
        </is>
      </c>
      <c r="B10" s="4" t="inlineStr">
        <is>
          <t>Laboratório</t>
        </is>
      </c>
      <c r="C10" s="4" t="inlineStr">
        <is>
          <t>Bloco C - Térreo</t>
        </is>
      </c>
      <c r="D10" s="4" t="inlineStr">
        <is>
          <t>Técnico</t>
        </is>
      </c>
      <c r="E10" s="3" t="n">
        <v>3</v>
      </c>
      <c r="F10" s="3">
        <f>COUNTIFS('Controle de Chaves'!$B$4:$B$13,A10,'Controle de Chaves'!$H$4:$H$13,"&lt;&gt;Devolvida")</f>
        <v/>
      </c>
      <c r="G10" s="3">
        <f>E10-F10</f>
        <v/>
      </c>
      <c r="H10" s="3">
        <f>IF(F10=0,"Disponível",IF(F10&gt;=E10,"Todas Emprestadas","Parcial"))</f>
        <v/>
      </c>
    </row>
    <row r="11">
      <c r="A11" s="6" t="inlineStr">
        <is>
          <t>CH-008</t>
        </is>
      </c>
      <c r="B11" s="16" t="inlineStr">
        <is>
          <t>Sala 103</t>
        </is>
      </c>
      <c r="C11" s="16" t="inlineStr">
        <is>
          <t>Bloco A - 1º Andar</t>
        </is>
      </c>
      <c r="D11" s="16" t="inlineStr">
        <is>
          <t>Administrativo</t>
        </is>
      </c>
      <c r="E11" s="6" t="n">
        <v>2</v>
      </c>
      <c r="F11" s="6">
        <f>COUNTIFS('Controle de Chaves'!$B$4:$B$13,A11,'Controle de Chaves'!$H$4:$H$13,"&lt;&gt;Devolvida")</f>
        <v/>
      </c>
      <c r="G11" s="6">
        <f>E11-F11</f>
        <v/>
      </c>
      <c r="H11" s="6">
        <f>IF(F11=0,"Disponível",IF(F11&gt;=E11,"Todas Emprestadas","Parcial"))</f>
        <v/>
      </c>
    </row>
    <row r="12">
      <c r="A12" s="3" t="inlineStr">
        <is>
          <t>CH-009</t>
        </is>
      </c>
      <c r="B12" s="4" t="inlineStr">
        <is>
          <t>Biblioteca</t>
        </is>
      </c>
      <c r="C12" s="4" t="inlineStr">
        <is>
          <t>Bloco B - 2º Andar</t>
        </is>
      </c>
      <c r="D12" s="4" t="inlineStr">
        <is>
          <t>Educacional</t>
        </is>
      </c>
      <c r="E12" s="3" t="n">
        <v>1</v>
      </c>
      <c r="F12" s="3">
        <f>COUNTIFS('Controle de Chaves'!$B$4:$B$13,A12,'Controle de Chaves'!$H$4:$H$13,"&lt;&gt;Devolvida")</f>
        <v/>
      </c>
      <c r="G12" s="3">
        <f>E12-F12</f>
        <v/>
      </c>
      <c r="H12" s="3">
        <f>IF(F12=0,"Disponível",IF(F12&gt;=E12,"Todas Emprestadas","Parcial"))</f>
        <v/>
      </c>
    </row>
    <row r="13">
      <c r="A13" s="6" t="inlineStr">
        <is>
          <t>CH-010</t>
        </is>
      </c>
      <c r="B13" s="16" t="inlineStr">
        <is>
          <t>Sala 301</t>
        </is>
      </c>
      <c r="C13" s="16" t="inlineStr">
        <is>
          <t>Bloco A - 3º Andar</t>
        </is>
      </c>
      <c r="D13" s="16" t="inlineStr">
        <is>
          <t>Financeiro</t>
        </is>
      </c>
      <c r="E13" s="6" t="n">
        <v>2</v>
      </c>
      <c r="F13" s="6">
        <f>COUNTIFS('Controle de Chaves'!$B$4:$B$13,A13,'Controle de Chaves'!$H$4:$H$13,"&lt;&gt;Devolvida")</f>
        <v/>
      </c>
      <c r="G13" s="6">
        <f>E13-F13</f>
        <v/>
      </c>
      <c r="H13" s="6">
        <f>IF(F13=0,"Disponível",IF(F13&gt;=E13,"Todas Emprestadas","Parcial"))</f>
        <v/>
      </c>
    </row>
  </sheetData>
  <mergeCells count="1">
    <mergeCell ref="A1:H1"/>
  </mergeCells>
  <conditionalFormatting sqref="H4:H13">
    <cfRule type="expression" priority="1" dxfId="1" stopIfTrue="1">
      <formula>H4="Disponível"</formula>
    </cfRule>
    <cfRule type="expression" priority="2" dxfId="0" stopIfTrue="1">
      <formula>H4="Todas Emprestadas"</formula>
    </cfRule>
    <cfRule type="expression" priority="3" dxfId="2" stopIfTrue="1">
      <formula>H4="Parcial"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  <col width="4" customWidth="1" min="3" max="3"/>
    <col width="16" customWidth="1" min="4" max="4"/>
    <col width="12" customWidth="1" min="5" max="5"/>
  </cols>
  <sheetData>
    <row r="1" ht="28" customHeight="1">
      <c r="A1" s="1" t="inlineStr">
        <is>
          <t>DASHBOARD - CONTROLE DE CHAVES</t>
        </is>
      </c>
    </row>
    <row r="3">
      <c r="A3" s="17" t="inlineStr">
        <is>
          <t>INDICADORES GERAIS</t>
        </is>
      </c>
      <c r="B3" s="12" t="n"/>
    </row>
    <row r="4">
      <c r="A4" s="18" t="inlineStr">
        <is>
          <t>Total de Chaves Cadastradas</t>
        </is>
      </c>
      <c r="B4" s="19">
        <f>'Controle de Chaves'!C15</f>
        <v/>
      </c>
    </row>
    <row r="5">
      <c r="A5" s="18" t="inlineStr">
        <is>
          <t>Chaves Emprestadas Atualmente</t>
        </is>
      </c>
      <c r="B5" s="19">
        <f>'Controle de Chaves'!C16</f>
        <v/>
      </c>
    </row>
    <row r="6">
      <c r="A6" s="18" t="inlineStr">
        <is>
          <t>Chaves Atrasadas</t>
        </is>
      </c>
      <c r="B6" s="19">
        <f>'Controle de Chaves'!C17</f>
        <v/>
      </c>
    </row>
    <row r="7">
      <c r="A7" s="18" t="inlineStr">
        <is>
          <t>Chaves Devolvidas</t>
        </is>
      </c>
      <c r="B7" s="19">
        <f>'Controle de Chaves'!C18</f>
        <v/>
      </c>
    </row>
    <row r="9">
      <c r="A9" s="17" t="inlineStr">
        <is>
          <t>STATUS</t>
        </is>
      </c>
      <c r="B9" s="17" t="inlineStr">
        <is>
          <t>QUANTIDADE</t>
        </is>
      </c>
      <c r="D9" s="17" t="inlineStr">
        <is>
          <t>SETOR</t>
        </is>
      </c>
      <c r="E9" s="17" t="inlineStr">
        <is>
          <t>CHAVES</t>
        </is>
      </c>
    </row>
    <row r="10">
      <c r="A10" s="7" t="inlineStr">
        <is>
          <t>Emprestada</t>
        </is>
      </c>
      <c r="B10" s="20">
        <f>COUNTIF('Controle de Chaves'!H4:H13,A10)</f>
        <v/>
      </c>
      <c r="D10" s="7" t="inlineStr">
        <is>
          <t>Administrativo</t>
        </is>
      </c>
      <c r="E10" s="20">
        <f>COUNTIF(Cadastro!D4:D13,D10)</f>
        <v/>
      </c>
    </row>
    <row r="11">
      <c r="A11" s="7" t="inlineStr">
        <is>
          <t>Atrasada</t>
        </is>
      </c>
      <c r="B11" s="20">
        <f>COUNTIF('Controle de Chaves'!H4:H13,A11)</f>
        <v/>
      </c>
      <c r="D11" s="7" t="inlineStr">
        <is>
          <t>Logística</t>
        </is>
      </c>
      <c r="E11" s="20">
        <f>COUNTIF(Cadastro!D4:D13,D11)</f>
        <v/>
      </c>
    </row>
    <row r="12">
      <c r="A12" s="7" t="inlineStr">
        <is>
          <t>Devolvida</t>
        </is>
      </c>
      <c r="B12" s="20">
        <f>COUNTIF('Controle de Chaves'!H4:H13,A12)</f>
        <v/>
      </c>
      <c r="D12" s="7" t="inlineStr">
        <is>
          <t>Comercial</t>
        </is>
      </c>
      <c r="E12" s="20">
        <f>COUNTIF(Cadastro!D4:D13,D12)</f>
        <v/>
      </c>
    </row>
    <row r="13">
      <c r="D13" s="7" t="inlineStr">
        <is>
          <t>Diretoria</t>
        </is>
      </c>
      <c r="E13" s="20">
        <f>COUNTIF(Cadastro!D4:D13,D13)</f>
        <v/>
      </c>
    </row>
    <row r="14">
      <c r="D14" s="7" t="inlineStr">
        <is>
          <t>Técnico</t>
        </is>
      </c>
      <c r="E14" s="20">
        <f>COUNTIF(Cadastro!D4:D13,D14)</f>
        <v/>
      </c>
    </row>
    <row r="15">
      <c r="D15" s="7" t="inlineStr">
        <is>
          <t>Educacional</t>
        </is>
      </c>
      <c r="E15" s="20">
        <f>COUNTIF(Cadastro!D4:D13,D15)</f>
        <v/>
      </c>
    </row>
    <row r="16">
      <c r="D16" s="7" t="inlineStr">
        <is>
          <t>Financeiro</t>
        </is>
      </c>
      <c r="E16" s="20">
        <f>COUNTIF(Cadastro!D4:D13,D16)</f>
        <v/>
      </c>
    </row>
  </sheetData>
  <mergeCells count="2">
    <mergeCell ref="A1:F1"/>
    <mergeCell ref="A3:B3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cols>
    <col width="30" customWidth="1" min="1" max="1"/>
    <col width="60" customWidth="1" min="2" max="2"/>
  </cols>
  <sheetData>
    <row r="1" ht="28" customHeight="1">
      <c r="A1" s="1" t="inlineStr">
        <is>
          <t>INSTRUÇÕES DE USO</t>
        </is>
      </c>
    </row>
    <row r="3">
      <c r="A3" s="21" t="inlineStr">
        <is>
          <t>Controle de Chaves</t>
        </is>
      </c>
      <c r="B3" s="12" t="n"/>
    </row>
    <row r="4" ht="60" customHeight="1">
      <c r="A4" s="22" t="inlineStr">
        <is>
          <t>Registre cada retirada de chave: informe o Código da Chave, Responsável, Data de Retirada e Data de Devolução Prevista. O Ambiente é preenchido automaticamente via VLOOKUP a partir da planilha Cadastro. O Status (Emprestada, Atrasada ou Devolvida) e os Dias em Atraso são calculados automaticamente com base na data atual e na Data de Devolução Real.</t>
        </is>
      </c>
    </row>
    <row r="6">
      <c r="A6" s="21" t="inlineStr">
        <is>
          <t>Cadastro</t>
        </is>
      </c>
      <c r="B6" s="12" t="n"/>
    </row>
    <row r="7" ht="60" customHeight="1">
      <c r="A7" s="22" t="inlineStr">
        <is>
          <t>Mantenha aqui a lista de todas as chaves existentes, seus ambientes, localização, setor responsável e a quantidade total de cópias disponíveis. As colunas Cópias Emprestadas, Cópias Disponíveis e Status Geral são calculadas automaticamente com base nos registros da planilha Controle de Chaves.</t>
        </is>
      </c>
    </row>
    <row r="9">
      <c r="A9" s="21" t="inlineStr">
        <is>
          <t>Dashboard</t>
        </is>
      </c>
      <c r="B9" s="12" t="n"/>
    </row>
    <row r="10" ht="60" customHeight="1">
      <c r="A10" s="22" t="inlineStr">
        <is>
          <t>Visualize os indicadores gerais (total de chaves, emprestadas, atrasadas e devolvidas) e os gráficos de distribuição por status e por setor. Todos os valores são atualizados automaticamente conforme os dados das outras planilhas.</t>
        </is>
      </c>
    </row>
    <row r="12">
      <c r="A12" s="21" t="inlineStr">
        <is>
          <t>Preenchimento</t>
        </is>
      </c>
      <c r="B12" s="12" t="n"/>
    </row>
    <row r="13" ht="60" customHeight="1">
      <c r="A13" s="22" t="inlineStr">
        <is>
          <t>As células em amarelo claro (R$ FFFBEB) são de preenchimento manual. As demais colunas contêm fórmulas e não devem ser editadas manualmente para preservar a integridade dos cálculos.</t>
        </is>
      </c>
    </row>
    <row r="15">
      <c r="A15" s="21" t="inlineStr">
        <is>
          <t>Observações</t>
        </is>
      </c>
      <c r="B15" s="12" t="n"/>
    </row>
    <row r="16" ht="60" customHeight="1">
      <c r="A16" s="22" t="inlineStr">
        <is>
          <t>Utilize a lista suspensa na coluna Observações da planilha Controle de Chaves para registrar ocorrências como chave emperrada, extravio ou solicitação de cópia extra.</t>
        </is>
      </c>
    </row>
  </sheetData>
  <mergeCells count="11">
    <mergeCell ref="A1:B1"/>
    <mergeCell ref="A3:B3"/>
    <mergeCell ref="A4:B4"/>
    <mergeCell ref="A6:B6"/>
    <mergeCell ref="A7:B7"/>
    <mergeCell ref="A9:B9"/>
    <mergeCell ref="A10:B10"/>
    <mergeCell ref="A12:B12"/>
    <mergeCell ref="A13:B13"/>
    <mergeCell ref="A15:B15"/>
    <mergeCell ref="A16:B1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2026-07-21T13:10:41Z</dcterms:created>
  <dcterms:modified xmlns:dcterms="http://purl.org/dc/terms/" xmlns:xsi="http://www.w3.org/2001/XMLSchema-instance" xsi:type="dcterms:W3CDTF">2026-07-21T13:10:41Z</dcterms:modified>
</cp:coreProperties>
</file>