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" sheetId="1" state="visible" r:id="rId1"/>
    <sheet xmlns:r="http://schemas.openxmlformats.org/officeDocument/2006/relationships" name="Movimentaçõ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R$&quot; #.##0,00"/>
    <numFmt numFmtId="165" formatCode="0.0%"/>
    <numFmt numFmtId="166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164" fontId="3" fillId="3" borderId="1" pivotButton="0" quotePrefix="0" xfId="0"/>
    <xf numFmtId="165" fontId="3" fillId="3" borderId="1" pivotButton="0" quotePrefix="0" xfId="0"/>
    <xf numFmtId="166" fontId="3" fillId="3" borderId="1" applyAlignment="1" pivotButton="0" quotePrefix="0" xfId="0">
      <alignment horizontal="center" vertical="center"/>
    </xf>
    <xf numFmtId="0" fontId="3" fillId="4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pivotButton="0" quotePrefix="0" xfId="0"/>
    <xf numFmtId="165" fontId="3" fillId="4" borderId="1" pivotButton="0" quotePrefix="0" xfId="0"/>
    <xf numFmtId="166" fontId="3" fillId="4" borderId="1" applyAlignment="1" pivotButton="0" quotePrefix="0" xfId="0">
      <alignment horizontal="center" vertical="center"/>
    </xf>
    <xf numFmtId="0" fontId="4" fillId="5" borderId="1" pivotButton="0" quotePrefix="0" xfId="0"/>
    <xf numFmtId="0" fontId="5" fillId="5" borderId="1" pivotButton="0" quotePrefix="0" xfId="0"/>
    <xf numFmtId="164" fontId="5" fillId="5" borderId="1" pivotButton="0" quotePrefix="0" xfId="0"/>
    <xf numFmtId="165" fontId="5" fillId="5" borderId="1" pivotButton="0" quotePrefix="0" xfId="0"/>
    <xf numFmtId="0" fontId="2" fillId="5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3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0" fontId="1" fillId="0" borderId="0" pivotButton="0" quotePrefix="0" xfId="0"/>
    <xf numFmtId="164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Total do Estoque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'Dashboard'!$A$12:$A$16</f>
            </numRef>
          </cat>
          <val>
            <numRef>
              <f>'Dashboard'!$D$12:$D$16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Produtos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'Dashboard'!B20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'Dashboard'!$A$21:$A$22</f>
            </numRef>
          </cat>
          <val>
            <numRef>
              <f>'Dashboard'!$B$21:$B$22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18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5" customWidth="1" min="3" max="3"/>
    <col width="22" customWidth="1" min="4" max="4"/>
    <col width="9" customWidth="1" min="5" max="5"/>
    <col width="11" customWidth="1" min="6" max="6"/>
    <col width="10" customWidth="1" min="7" max="7"/>
    <col width="14" customWidth="1" min="8" max="8"/>
    <col width="13" customWidth="1" min="9" max="9"/>
    <col width="17" customWidth="1" min="10" max="10"/>
    <col width="11" customWidth="1" min="11" max="11"/>
    <col width="10" customWidth="1" min="12" max="12"/>
    <col width="14" customWidth="1" min="13" max="13"/>
  </cols>
  <sheetData>
    <row r="1" ht="28" customHeight="1">
      <c r="A1" s="1" t="inlineStr">
        <is>
          <t>CONTROLE DE ESTOQUE AVANÇADO - VISÃO GERAL DE PRODUTOS</t>
        </is>
      </c>
    </row>
    <row r="2">
      <c r="A2" s="2" t="inlineStr">
        <is>
          <t>Código</t>
        </is>
      </c>
      <c r="B2" s="2" t="inlineStr">
        <is>
          <t>Produto</t>
        </is>
      </c>
      <c r="C2" s="2" t="inlineStr">
        <is>
          <t>Categoria</t>
        </is>
      </c>
      <c r="D2" s="2" t="inlineStr">
        <is>
          <t>Fornecedor</t>
        </is>
      </c>
      <c r="E2" s="2" t="inlineStr">
        <is>
          <t>Unidade</t>
        </is>
      </c>
      <c r="F2" s="2" t="inlineStr">
        <is>
          <t>Qtd Mínima</t>
        </is>
      </c>
      <c r="G2" s="2" t="inlineStr">
        <is>
          <t>Qtd Atual</t>
        </is>
      </c>
      <c r="H2" s="2" t="inlineStr">
        <is>
          <t>Custo Unitário</t>
        </is>
      </c>
      <c r="I2" s="2" t="inlineStr">
        <is>
          <t>Preço Venda</t>
        </is>
      </c>
      <c r="J2" s="2" t="inlineStr">
        <is>
          <t>Valor Total Estoque</t>
        </is>
      </c>
      <c r="K2" s="2" t="inlineStr">
        <is>
          <t>Margem %</t>
        </is>
      </c>
      <c r="L2" s="2" t="inlineStr">
        <is>
          <t>Status</t>
        </is>
      </c>
      <c r="M2" s="2" t="inlineStr">
        <is>
          <t>Última Compra</t>
        </is>
      </c>
    </row>
    <row r="3">
      <c r="A3" s="3" t="inlineStr">
        <is>
          <t>EST001</t>
        </is>
      </c>
      <c r="B3" s="3" t="inlineStr">
        <is>
          <t>Notebook Dell Inspiron</t>
        </is>
      </c>
      <c r="C3" s="3" t="inlineStr">
        <is>
          <t>Informática</t>
        </is>
      </c>
      <c r="D3" s="3" t="inlineStr">
        <is>
          <t>TechDistribuidora SP</t>
        </is>
      </c>
      <c r="E3" s="3" t="inlineStr">
        <is>
          <t>UN</t>
        </is>
      </c>
      <c r="F3" s="4" t="n">
        <v>5</v>
      </c>
      <c r="G3" s="4" t="n">
        <v>12</v>
      </c>
      <c r="H3" s="5" t="n">
        <v>2800</v>
      </c>
      <c r="I3" s="5" t="n">
        <v>3800</v>
      </c>
      <c r="J3" s="5">
        <f>G3*H3</f>
        <v/>
      </c>
      <c r="K3" s="6">
        <f>IFERROR((I3-H3)/H3,0)</f>
        <v/>
      </c>
      <c r="L3" s="4">
        <f>IF(G3&lt;=F3,"Repor","OK")</f>
        <v/>
      </c>
      <c r="M3" s="7" t="inlineStr">
        <is>
          <t>05/02/2026</t>
        </is>
      </c>
    </row>
    <row r="4">
      <c r="A4" s="8" t="inlineStr">
        <is>
          <t>EST002</t>
        </is>
      </c>
      <c r="B4" s="8" t="inlineStr">
        <is>
          <t>Mouse Óptico Logitech</t>
        </is>
      </c>
      <c r="C4" s="8" t="inlineStr">
        <is>
          <t>Informática</t>
        </is>
      </c>
      <c r="D4" s="8" t="inlineStr">
        <is>
          <t>TechDistribuidora SP</t>
        </is>
      </c>
      <c r="E4" s="8" t="inlineStr">
        <is>
          <t>UN</t>
        </is>
      </c>
      <c r="F4" s="9" t="n">
        <v>20</v>
      </c>
      <c r="G4" s="9" t="n">
        <v>8</v>
      </c>
      <c r="H4" s="10" t="n">
        <v>35</v>
      </c>
      <c r="I4" s="10" t="n">
        <v>65</v>
      </c>
      <c r="J4" s="10">
        <f>G4*H4</f>
        <v/>
      </c>
      <c r="K4" s="11">
        <f>IFERROR((I4-H4)/H4,0)</f>
        <v/>
      </c>
      <c r="L4" s="9">
        <f>IF(G4&lt;=F4,"Repor","OK")</f>
        <v/>
      </c>
      <c r="M4" s="12" t="inlineStr">
        <is>
          <t>10/03/2026</t>
        </is>
      </c>
    </row>
    <row r="5">
      <c r="A5" s="3" t="inlineStr">
        <is>
          <t>EST003</t>
        </is>
      </c>
      <c r="B5" s="3" t="inlineStr">
        <is>
          <t>Papel A4 500fls</t>
        </is>
      </c>
      <c r="C5" s="3" t="inlineStr">
        <is>
          <t>Papelaria</t>
        </is>
      </c>
      <c r="D5" s="3" t="inlineStr">
        <is>
          <t>Papelaria Central RJ</t>
        </is>
      </c>
      <c r="E5" s="3" t="inlineStr">
        <is>
          <t>PCT</t>
        </is>
      </c>
      <c r="F5" s="4" t="n">
        <v>30</v>
      </c>
      <c r="G5" s="4" t="n">
        <v>45</v>
      </c>
      <c r="H5" s="5" t="n">
        <v>18</v>
      </c>
      <c r="I5" s="5" t="n">
        <v>32</v>
      </c>
      <c r="J5" s="5">
        <f>G5*H5</f>
        <v/>
      </c>
      <c r="K5" s="6">
        <f>IFERROR((I5-H5)/H5,0)</f>
        <v/>
      </c>
      <c r="L5" s="4">
        <f>IF(G5&lt;=F5,"Repor","OK")</f>
        <v/>
      </c>
      <c r="M5" s="7" t="inlineStr">
        <is>
          <t>22/01/2026</t>
        </is>
      </c>
    </row>
    <row r="6">
      <c r="A6" s="8" t="inlineStr">
        <is>
          <t>EST004</t>
        </is>
      </c>
      <c r="B6" s="8" t="inlineStr">
        <is>
          <t>Caneta Esferográfica Azul</t>
        </is>
      </c>
      <c r="C6" s="8" t="inlineStr">
        <is>
          <t>Papelaria</t>
        </is>
      </c>
      <c r="D6" s="8" t="inlineStr">
        <is>
          <t>Papelaria Central RJ</t>
        </is>
      </c>
      <c r="E6" s="8" t="inlineStr">
        <is>
          <t>CX</t>
        </is>
      </c>
      <c r="F6" s="9" t="n">
        <v>15</v>
      </c>
      <c r="G6" s="9" t="n">
        <v>60</v>
      </c>
      <c r="H6" s="10" t="n">
        <v>22</v>
      </c>
      <c r="I6" s="10" t="n">
        <v>40</v>
      </c>
      <c r="J6" s="10">
        <f>G6*H6</f>
        <v/>
      </c>
      <c r="K6" s="11">
        <f>IFERROR((I6-H6)/H6,0)</f>
        <v/>
      </c>
      <c r="L6" s="9">
        <f>IF(G6&lt;=F6,"Repor","OK")</f>
        <v/>
      </c>
      <c r="M6" s="12" t="inlineStr">
        <is>
          <t>22/01/2026</t>
        </is>
      </c>
    </row>
    <row r="7">
      <c r="A7" s="3" t="inlineStr">
        <is>
          <t>EST005</t>
        </is>
      </c>
      <c r="B7" s="3" t="inlineStr">
        <is>
          <t>Detergente Neutro 500ml</t>
        </is>
      </c>
      <c r="C7" s="3" t="inlineStr">
        <is>
          <t>Limpeza</t>
        </is>
      </c>
      <c r="D7" s="3" t="inlineStr">
        <is>
          <t>Higiene Total BH</t>
        </is>
      </c>
      <c r="E7" s="3" t="inlineStr">
        <is>
          <t>UN</t>
        </is>
      </c>
      <c r="F7" s="4" t="n">
        <v>25</v>
      </c>
      <c r="G7" s="4" t="n">
        <v>18</v>
      </c>
      <c r="H7" s="5" t="n">
        <v>3.5</v>
      </c>
      <c r="I7" s="5" t="n">
        <v>6.9</v>
      </c>
      <c r="J7" s="5">
        <f>G7*H7</f>
        <v/>
      </c>
      <c r="K7" s="6">
        <f>IFERROR((I7-H7)/H7,0)</f>
        <v/>
      </c>
      <c r="L7" s="4">
        <f>IF(G7&lt;=F7,"Repor","OK")</f>
        <v/>
      </c>
      <c r="M7" s="7" t="inlineStr">
        <is>
          <t>14/04/2026</t>
        </is>
      </c>
    </row>
    <row r="8">
      <c r="A8" s="8" t="inlineStr">
        <is>
          <t>EST006</t>
        </is>
      </c>
      <c r="B8" s="8" t="inlineStr">
        <is>
          <t>Álcool Gel 70% 1L</t>
        </is>
      </c>
      <c r="C8" s="8" t="inlineStr">
        <is>
          <t>Limpeza</t>
        </is>
      </c>
      <c r="D8" s="8" t="inlineStr">
        <is>
          <t>Higiene Total BH</t>
        </is>
      </c>
      <c r="E8" s="8" t="inlineStr">
        <is>
          <t>UN</t>
        </is>
      </c>
      <c r="F8" s="9" t="n">
        <v>40</v>
      </c>
      <c r="G8" s="9" t="n">
        <v>10</v>
      </c>
      <c r="H8" s="10" t="n">
        <v>8</v>
      </c>
      <c r="I8" s="10" t="n">
        <v>15.9</v>
      </c>
      <c r="J8" s="10">
        <f>G8*H8</f>
        <v/>
      </c>
      <c r="K8" s="11">
        <f>IFERROR((I8-H8)/H8,0)</f>
        <v/>
      </c>
      <c r="L8" s="9">
        <f>IF(G8&lt;=F8,"Repor","OK")</f>
        <v/>
      </c>
      <c r="M8" s="12" t="inlineStr">
        <is>
          <t>14/04/2026</t>
        </is>
      </c>
    </row>
    <row r="9">
      <c r="A9" s="3" t="inlineStr">
        <is>
          <t>EST007</t>
        </is>
      </c>
      <c r="B9" s="3" t="inlineStr">
        <is>
          <t>Café Torrado 500g</t>
        </is>
      </c>
      <c r="C9" s="3" t="inlineStr">
        <is>
          <t>Alimentos</t>
        </is>
      </c>
      <c r="D9" s="3" t="inlineStr">
        <is>
          <t>Distribuidora Sul PR</t>
        </is>
      </c>
      <c r="E9" s="3" t="inlineStr">
        <is>
          <t>PCT</t>
        </is>
      </c>
      <c r="F9" s="4" t="n">
        <v>20</v>
      </c>
      <c r="G9" s="4" t="n">
        <v>32</v>
      </c>
      <c r="H9" s="5" t="n">
        <v>12</v>
      </c>
      <c r="I9" s="5" t="n">
        <v>22</v>
      </c>
      <c r="J9" s="5">
        <f>G9*H9</f>
        <v/>
      </c>
      <c r="K9" s="6">
        <f>IFERROR((I9-H9)/H9,0)</f>
        <v/>
      </c>
      <c r="L9" s="4">
        <f>IF(G9&lt;=F9,"Repor","OK")</f>
        <v/>
      </c>
      <c r="M9" s="7" t="inlineStr">
        <is>
          <t>02/05/2026</t>
        </is>
      </c>
    </row>
    <row r="10">
      <c r="A10" s="8" t="inlineStr">
        <is>
          <t>EST008</t>
        </is>
      </c>
      <c r="B10" s="8" t="inlineStr">
        <is>
          <t>Monitor LED 24 polegadas</t>
        </is>
      </c>
      <c r="C10" s="8" t="inlineStr">
        <is>
          <t>Eletrônicos</t>
        </is>
      </c>
      <c r="D10" s="8" t="inlineStr">
        <is>
          <t>TechDistribuidora SP</t>
        </is>
      </c>
      <c r="E10" s="8" t="inlineStr">
        <is>
          <t>UN</t>
        </is>
      </c>
      <c r="F10" s="9" t="n">
        <v>6</v>
      </c>
      <c r="G10" s="9" t="n">
        <v>4</v>
      </c>
      <c r="H10" s="10" t="n">
        <v>650</v>
      </c>
      <c r="I10" s="10" t="n">
        <v>950</v>
      </c>
      <c r="J10" s="10">
        <f>G10*H10</f>
        <v/>
      </c>
      <c r="K10" s="11">
        <f>IFERROR((I10-H10)/H10,0)</f>
        <v/>
      </c>
      <c r="L10" s="9">
        <f>IF(G10&lt;=F10,"Repor","OK")</f>
        <v/>
      </c>
      <c r="M10" s="12" t="inlineStr">
        <is>
          <t>18/06/2026</t>
        </is>
      </c>
    </row>
    <row r="11">
      <c r="A11" s="3" t="inlineStr">
        <is>
          <t>EST009</t>
        </is>
      </c>
      <c r="B11" s="3" t="inlineStr">
        <is>
          <t>Teclado Mecânico USB</t>
        </is>
      </c>
      <c r="C11" s="3" t="inlineStr">
        <is>
          <t>Informática</t>
        </is>
      </c>
      <c r="D11" s="3" t="inlineStr">
        <is>
          <t>TechDistribuidora SP</t>
        </is>
      </c>
      <c r="E11" s="3" t="inlineStr">
        <is>
          <t>UN</t>
        </is>
      </c>
      <c r="F11" s="4" t="n">
        <v>10</v>
      </c>
      <c r="G11" s="4" t="n">
        <v>15</v>
      </c>
      <c r="H11" s="5" t="n">
        <v>180</v>
      </c>
      <c r="I11" s="5" t="n">
        <v>290</v>
      </c>
      <c r="J11" s="5">
        <f>G11*H11</f>
        <v/>
      </c>
      <c r="K11" s="6">
        <f>IFERROR((I11-H11)/H11,0)</f>
        <v/>
      </c>
      <c r="L11" s="4">
        <f>IF(G11&lt;=F11,"Repor","OK")</f>
        <v/>
      </c>
      <c r="M11" s="7" t="inlineStr">
        <is>
          <t>18/06/2026</t>
        </is>
      </c>
    </row>
    <row r="12">
      <c r="A12" s="13" t="n"/>
      <c r="B12" s="13" t="inlineStr">
        <is>
          <t>TOTAIS / MÉDIAS</t>
        </is>
      </c>
      <c r="C12" s="13" t="n"/>
      <c r="D12" s="13" t="n"/>
      <c r="E12" s="13" t="n"/>
      <c r="F12" s="13" t="n"/>
      <c r="G12" s="14">
        <f>SUM(G3:G11)</f>
        <v/>
      </c>
      <c r="H12" s="13" t="n"/>
      <c r="I12" s="13" t="n"/>
      <c r="J12" s="15">
        <f>SUM(J3:J11)</f>
        <v/>
      </c>
      <c r="K12" s="16">
        <f>IFERROR(AVERAGE(K3:K11),0)</f>
        <v/>
      </c>
      <c r="L12" s="13" t="n"/>
      <c r="M12" s="13" t="n"/>
    </row>
  </sheetData>
  <mergeCells count="1">
    <mergeCell ref="A1:M1"/>
  </mergeCells>
  <conditionalFormatting sqref="L3:L11">
    <cfRule type="expression" priority="1" dxfId="0" stopIfTrue="1">
      <formula>L3="Repor"</formula>
    </cfRule>
    <cfRule type="expression" priority="2" dxfId="1" stopIfTrue="1">
      <formula>L3="OK"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26" customWidth="1" min="3" max="3"/>
    <col width="11" customWidth="1" min="4" max="4"/>
    <col width="12" customWidth="1" min="5" max="5"/>
    <col width="18" customWidth="1" min="6" max="6"/>
    <col width="30" customWidth="1" min="7" max="7"/>
    <col width="12" customWidth="1" min="8" max="8"/>
  </cols>
  <sheetData>
    <row r="1" ht="28" customHeight="1">
      <c r="A1" s="1" t="inlineStr">
        <is>
          <t>MOVIMENTAÇÕES DE ESTOQUE - ENTRADAS E SAÍDAS</t>
        </is>
      </c>
    </row>
    <row r="2">
      <c r="A2" s="2" t="inlineStr">
        <is>
          <t>Data</t>
        </is>
      </c>
      <c r="B2" s="2" t="inlineStr">
        <is>
          <t>Código</t>
        </is>
      </c>
      <c r="C2" s="2" t="inlineStr">
        <is>
          <t>Produto</t>
        </is>
      </c>
      <c r="D2" s="2" t="inlineStr">
        <is>
          <t>Tipo</t>
        </is>
      </c>
      <c r="E2" s="2" t="inlineStr">
        <is>
          <t>Quantidade</t>
        </is>
      </c>
      <c r="F2" s="2" t="inlineStr">
        <is>
          <t>Responsável</t>
        </is>
      </c>
      <c r="G2" s="2" t="inlineStr">
        <is>
          <t>Observação</t>
        </is>
      </c>
      <c r="H2" s="2" t="inlineStr">
        <is>
          <t>Impacto Qtd</t>
        </is>
      </c>
    </row>
    <row r="3">
      <c r="A3" s="7" t="inlineStr">
        <is>
          <t>12/06/2026</t>
        </is>
      </c>
      <c r="B3" s="4" t="inlineStr">
        <is>
          <t>EST001</t>
        </is>
      </c>
      <c r="C3" s="3">
        <f>IFERROR(VLOOKUP(B3,Estoque!A:M,2,FALSE),"")</f>
        <v/>
      </c>
      <c r="D3" s="4" t="inlineStr">
        <is>
          <t>Entrada</t>
        </is>
      </c>
      <c r="E3" s="4" t="n">
        <v>6</v>
      </c>
      <c r="F3" s="3" t="inlineStr">
        <is>
          <t>João Silva</t>
        </is>
      </c>
      <c r="G3" s="3" t="inlineStr">
        <is>
          <t>Compra reposição fornecedor</t>
        </is>
      </c>
      <c r="H3" s="4">
        <f>IF(D3="Entrada",E3,-E3)</f>
        <v/>
      </c>
    </row>
    <row r="4">
      <c r="A4" s="12" t="inlineStr">
        <is>
          <t>15/06/2026</t>
        </is>
      </c>
      <c r="B4" s="9" t="inlineStr">
        <is>
          <t>EST002</t>
        </is>
      </c>
      <c r="C4" s="8">
        <f>IFERROR(VLOOKUP(B4,Estoque!A:M,2,FALSE),"")</f>
        <v/>
      </c>
      <c r="D4" s="9" t="inlineStr">
        <is>
          <t>Saída</t>
        </is>
      </c>
      <c r="E4" s="9" t="n">
        <v>3</v>
      </c>
      <c r="F4" s="8" t="inlineStr">
        <is>
          <t>Maria Oliveira</t>
        </is>
      </c>
      <c r="G4" s="8" t="inlineStr">
        <is>
          <t>Venda balcão</t>
        </is>
      </c>
      <c r="H4" s="9">
        <f>IF(D4="Entrada",E4,-E4)</f>
        <v/>
      </c>
    </row>
    <row r="5">
      <c r="A5" s="7" t="inlineStr">
        <is>
          <t>18/06/2026</t>
        </is>
      </c>
      <c r="B5" s="4" t="inlineStr">
        <is>
          <t>EST003</t>
        </is>
      </c>
      <c r="C5" s="3">
        <f>IFERROR(VLOOKUP(B5,Estoque!A:M,2,FALSE),"")</f>
        <v/>
      </c>
      <c r="D5" s="4" t="inlineStr">
        <is>
          <t>Entrada</t>
        </is>
      </c>
      <c r="E5" s="4" t="n">
        <v>20</v>
      </c>
      <c r="F5" s="3" t="inlineStr">
        <is>
          <t>Pedro Santos</t>
        </is>
      </c>
      <c r="G5" s="3" t="inlineStr">
        <is>
          <t>Reposição papelaria</t>
        </is>
      </c>
      <c r="H5" s="4">
        <f>IF(D5="Entrada",E5,-E5)</f>
        <v/>
      </c>
    </row>
    <row r="6">
      <c r="A6" s="12" t="inlineStr">
        <is>
          <t>20/06/2026</t>
        </is>
      </c>
      <c r="B6" s="9" t="inlineStr">
        <is>
          <t>EST005</t>
        </is>
      </c>
      <c r="C6" s="8">
        <f>IFERROR(VLOOKUP(B6,Estoque!A:M,2,FALSE),"")</f>
        <v/>
      </c>
      <c r="D6" s="9" t="inlineStr">
        <is>
          <t>Saída</t>
        </is>
      </c>
      <c r="E6" s="9" t="n">
        <v>5</v>
      </c>
      <c r="F6" s="8" t="inlineStr">
        <is>
          <t>Ana Souza</t>
        </is>
      </c>
      <c r="G6" s="8" t="inlineStr">
        <is>
          <t>Uso interno limpeza</t>
        </is>
      </c>
      <c r="H6" s="9">
        <f>IF(D6="Entrada",E6,-E6)</f>
        <v/>
      </c>
    </row>
    <row r="7">
      <c r="A7" s="7" t="inlineStr">
        <is>
          <t>25/06/2026</t>
        </is>
      </c>
      <c r="B7" s="4" t="inlineStr">
        <is>
          <t>EST006</t>
        </is>
      </c>
      <c r="C7" s="3">
        <f>IFERROR(VLOOKUP(B7,Estoque!A:M,2,FALSE),"")</f>
        <v/>
      </c>
      <c r="D7" s="4" t="inlineStr">
        <is>
          <t>Saída</t>
        </is>
      </c>
      <c r="E7" s="4" t="n">
        <v>4</v>
      </c>
      <c r="F7" s="3" t="inlineStr">
        <is>
          <t>Carlos Pereira</t>
        </is>
      </c>
      <c r="G7" s="3" t="inlineStr">
        <is>
          <t>Venda cliente corporativo</t>
        </is>
      </c>
      <c r="H7" s="4">
        <f>IF(D7="Entrada",E7,-E7)</f>
        <v/>
      </c>
    </row>
    <row r="8">
      <c r="A8" s="12" t="inlineStr">
        <is>
          <t>28/06/2026</t>
        </is>
      </c>
      <c r="B8" s="9" t="inlineStr">
        <is>
          <t>EST007</t>
        </is>
      </c>
      <c r="C8" s="8">
        <f>IFERROR(VLOOKUP(B8,Estoque!A:M,2,FALSE),"")</f>
        <v/>
      </c>
      <c r="D8" s="9" t="inlineStr">
        <is>
          <t>Entrada</t>
        </is>
      </c>
      <c r="E8" s="9" t="n">
        <v>12</v>
      </c>
      <c r="F8" s="8" t="inlineStr">
        <is>
          <t>Juliana Costa</t>
        </is>
      </c>
      <c r="G8" s="8" t="inlineStr">
        <is>
          <t>Compra fornecedor Sul</t>
        </is>
      </c>
      <c r="H8" s="9">
        <f>IF(D8="Entrada",E8,-E8)</f>
        <v/>
      </c>
    </row>
    <row r="9">
      <c r="A9" s="7" t="inlineStr">
        <is>
          <t>02/07/2026</t>
        </is>
      </c>
      <c r="B9" s="4" t="inlineStr">
        <is>
          <t>EST008</t>
        </is>
      </c>
      <c r="C9" s="3">
        <f>IFERROR(VLOOKUP(B9,Estoque!A:M,2,FALSE),"")</f>
        <v/>
      </c>
      <c r="D9" s="4" t="inlineStr">
        <is>
          <t>Saída</t>
        </is>
      </c>
      <c r="E9" s="4" t="n">
        <v>2</v>
      </c>
      <c r="F9" s="3" t="inlineStr">
        <is>
          <t>Rafael Almeida</t>
        </is>
      </c>
      <c r="G9" s="3" t="inlineStr">
        <is>
          <t>Venda loja física</t>
        </is>
      </c>
      <c r="H9" s="4">
        <f>IF(D9="Entrada",E9,-E9)</f>
        <v/>
      </c>
    </row>
    <row r="10">
      <c r="A10" s="12" t="inlineStr">
        <is>
          <t>08/07/2026</t>
        </is>
      </c>
      <c r="B10" s="9" t="inlineStr">
        <is>
          <t>EST009</t>
        </is>
      </c>
      <c r="C10" s="8">
        <f>IFERROR(VLOOKUP(B10,Estoque!A:M,2,FALSE),"")</f>
        <v/>
      </c>
      <c r="D10" s="9" t="inlineStr">
        <is>
          <t>Entrada</t>
        </is>
      </c>
      <c r="E10" s="9" t="n">
        <v>5</v>
      </c>
      <c r="F10" s="8" t="inlineStr">
        <is>
          <t>Camila Ferreira</t>
        </is>
      </c>
      <c r="G10" s="8" t="inlineStr">
        <is>
          <t>Reposição informática</t>
        </is>
      </c>
      <c r="H10" s="9">
        <f>IF(D10="Entrada",E10,-E10)</f>
        <v/>
      </c>
    </row>
    <row r="11">
      <c r="A11" s="7" t="inlineStr">
        <is>
          <t>12/07/2026</t>
        </is>
      </c>
      <c r="B11" s="4" t="inlineStr">
        <is>
          <t>EST002</t>
        </is>
      </c>
      <c r="C11" s="3">
        <f>IFERROR(VLOOKUP(B11,Estoque!A:M,2,FALSE),"")</f>
        <v/>
      </c>
      <c r="D11" s="4" t="inlineStr">
        <is>
          <t>Entrada</t>
        </is>
      </c>
      <c r="E11" s="4" t="n">
        <v>10</v>
      </c>
      <c r="F11" s="3" t="inlineStr">
        <is>
          <t>João Silva</t>
        </is>
      </c>
      <c r="G11" s="3" t="inlineStr">
        <is>
          <t>Compra fornecedor TechSP</t>
        </is>
      </c>
      <c r="H11" s="4">
        <f>IF(D11="Entrada",E11,-E11)</f>
        <v/>
      </c>
    </row>
    <row r="12">
      <c r="A12" s="12" t="inlineStr">
        <is>
          <t>18/07/2026</t>
        </is>
      </c>
      <c r="B12" s="9" t="inlineStr">
        <is>
          <t>EST004</t>
        </is>
      </c>
      <c r="C12" s="8">
        <f>IFERROR(VLOOKUP(B12,Estoque!A:M,2,FALSE),"")</f>
        <v/>
      </c>
      <c r="D12" s="9" t="inlineStr">
        <is>
          <t>Saída</t>
        </is>
      </c>
      <c r="E12" s="9" t="n">
        <v>8</v>
      </c>
      <c r="F12" s="8" t="inlineStr">
        <is>
          <t>Maria Oliveira</t>
        </is>
      </c>
      <c r="G12" s="8" t="inlineStr">
        <is>
          <t>Venda papelaria</t>
        </is>
      </c>
      <c r="H12" s="9">
        <f>IF(D12="Entrada",E12,-E12)</f>
        <v/>
      </c>
    </row>
    <row r="13">
      <c r="A13" s="14" t="n"/>
      <c r="B13" s="14" t="n"/>
      <c r="C13" s="14" t="n"/>
      <c r="D13" s="14" t="inlineStr">
        <is>
          <t>TOTAL</t>
        </is>
      </c>
      <c r="E13" s="14">
        <f>SUM(E3:E12)</f>
        <v/>
      </c>
      <c r="F13" s="14" t="n"/>
      <c r="G13" s="14" t="n"/>
      <c r="H13" s="14">
        <f>SUM(H3:H12)</f>
        <v/>
      </c>
    </row>
  </sheetData>
  <mergeCells count="1">
    <mergeCell ref="A1:H1"/>
  </mergeCells>
  <conditionalFormatting sqref="D3:D12">
    <cfRule type="expression" priority="1" dxfId="1" stopIfTrue="1">
      <formula>D3="Entrada"</formula>
    </cfRule>
    <cfRule type="expression" priority="2" dxfId="0" stopIfTrue="1">
      <formula>D3="Saída"</formula>
    </cfRule>
  </conditionalFormatting>
  <dataValidations count="2">
    <dataValidation sqref="D3:D32" showErrorMessage="1" showInputMessage="1" allowBlank="0" type="list">
      <formula1>"Entrada,Saída"</formula1>
    </dataValidation>
    <dataValidation sqref="B3:B32" showErrorMessage="1" showInputMessage="1" allowBlank="0" type="list">
      <formula1>"EST001,EST002,EST003,EST004,EST005,EST006,EST007,EST008,EST009"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  <col width="18" customWidth="1" min="4" max="4"/>
    <col width="14" customWidth="1" min="5" max="5"/>
    <col width="14" customWidth="1" min="6" max="6"/>
  </cols>
  <sheetData>
    <row r="1" ht="28" customHeight="1">
      <c r="A1" s="1" t="inlineStr">
        <is>
          <t>DASHBOARD - INDICADORES DE ESTOQUE</t>
        </is>
      </c>
    </row>
    <row r="2"/>
    <row r="3">
      <c r="A3" s="17" t="inlineStr">
        <is>
          <t>Total de Itens em Estoque</t>
        </is>
      </c>
      <c r="B3" s="18" t="n"/>
      <c r="C3" s="19" t="n"/>
      <c r="D3" s="20">
        <f>SUM(Estoque!G3:G11)</f>
        <v/>
      </c>
      <c r="E3" s="18" t="n"/>
      <c r="F3" s="19" t="n"/>
    </row>
    <row r="4">
      <c r="A4" s="17" t="inlineStr">
        <is>
          <t>Valor Total do Estoque</t>
        </is>
      </c>
      <c r="B4" s="18" t="n"/>
      <c r="C4" s="19" t="n"/>
      <c r="D4" s="21">
        <f>SUM(Estoque!J3:J11)</f>
        <v/>
      </c>
      <c r="E4" s="18" t="n"/>
      <c r="F4" s="19" t="n"/>
    </row>
    <row r="5">
      <c r="A5" s="17" t="inlineStr">
        <is>
          <t>Produtos para Repor</t>
        </is>
      </c>
      <c r="B5" s="18" t="n"/>
      <c r="C5" s="19" t="n"/>
      <c r="D5" s="20">
        <f>COUNTIF(Estoque!L3:L11,"Repor")</f>
        <v/>
      </c>
      <c r="E5" s="18" t="n"/>
      <c r="F5" s="19" t="n"/>
    </row>
    <row r="6">
      <c r="A6" s="17" t="inlineStr">
        <is>
          <t>Total de Produtos Cadastrados</t>
        </is>
      </c>
      <c r="B6" s="18" t="n"/>
      <c r="C6" s="19" t="n"/>
      <c r="D6" s="20">
        <f>COUNTA(Estoque!A3:A11)</f>
        <v/>
      </c>
      <c r="E6" s="18" t="n"/>
      <c r="F6" s="19" t="n"/>
    </row>
    <row r="7">
      <c r="A7" s="17" t="inlineStr">
        <is>
          <t>Margem Média (%)</t>
        </is>
      </c>
      <c r="B7" s="18" t="n"/>
      <c r="C7" s="19" t="n"/>
      <c r="D7" s="22">
        <f>IFERROR(AVERAGE(Estoque!K3:K11),0)</f>
        <v/>
      </c>
      <c r="E7" s="18" t="n"/>
      <c r="F7" s="19" t="n"/>
    </row>
    <row r="8"/>
    <row r="9"/>
    <row r="10">
      <c r="A10" s="23" t="inlineStr">
        <is>
          <t>RESUMO POR CATEGORIA</t>
        </is>
      </c>
    </row>
    <row r="11">
      <c r="A11" s="2" t="inlineStr">
        <is>
          <t>Categoria</t>
        </is>
      </c>
      <c r="B11" s="2" t="inlineStr">
        <is>
          <t>Qtd Produtos</t>
        </is>
      </c>
      <c r="C11" s="2" t="inlineStr">
        <is>
          <t>Qtd Total em Estoque</t>
        </is>
      </c>
      <c r="D11" s="2" t="inlineStr">
        <is>
          <t>Valor Total (R$)</t>
        </is>
      </c>
    </row>
    <row r="12">
      <c r="A12" s="4" t="inlineStr">
        <is>
          <t>Informática</t>
        </is>
      </c>
      <c r="B12" s="4">
        <f>COUNTIF(Estoque!C3:C11,A12)</f>
        <v/>
      </c>
      <c r="C12" s="4">
        <f>SUMIF(Estoque!C3:C11,A12,Estoque!G3:G11)</f>
        <v/>
      </c>
      <c r="D12" s="24">
        <f>SUMIF(Estoque!C3:C11,A12,Estoque!J3:J11)</f>
        <v/>
      </c>
    </row>
    <row r="13">
      <c r="A13" s="9" t="inlineStr">
        <is>
          <t>Papelaria</t>
        </is>
      </c>
      <c r="B13" s="9">
        <f>COUNTIF(Estoque!C3:C11,A13)</f>
        <v/>
      </c>
      <c r="C13" s="9">
        <f>SUMIF(Estoque!C3:C11,A13,Estoque!G3:G11)</f>
        <v/>
      </c>
      <c r="D13" s="25">
        <f>SUMIF(Estoque!C3:C11,A13,Estoque!J3:J11)</f>
        <v/>
      </c>
    </row>
    <row r="14">
      <c r="A14" s="4" t="inlineStr">
        <is>
          <t>Limpeza</t>
        </is>
      </c>
      <c r="B14" s="4">
        <f>COUNTIF(Estoque!C3:C11,A14)</f>
        <v/>
      </c>
      <c r="C14" s="4">
        <f>SUMIF(Estoque!C3:C11,A14,Estoque!G3:G11)</f>
        <v/>
      </c>
      <c r="D14" s="24">
        <f>SUMIF(Estoque!C3:C11,A14,Estoque!J3:J11)</f>
        <v/>
      </c>
    </row>
    <row r="15">
      <c r="A15" s="9" t="inlineStr">
        <is>
          <t>Alimentos</t>
        </is>
      </c>
      <c r="B15" s="9">
        <f>COUNTIF(Estoque!C3:C11,A15)</f>
        <v/>
      </c>
      <c r="C15" s="9">
        <f>SUMIF(Estoque!C3:C11,A15,Estoque!G3:G11)</f>
        <v/>
      </c>
      <c r="D15" s="25">
        <f>SUMIF(Estoque!C3:C11,A15,Estoque!J3:J11)</f>
        <v/>
      </c>
    </row>
    <row r="16">
      <c r="A16" s="4" t="inlineStr">
        <is>
          <t>Eletrônicos</t>
        </is>
      </c>
      <c r="B16" s="4">
        <f>COUNTIF(Estoque!C3:C11,A16)</f>
        <v/>
      </c>
      <c r="C16" s="4">
        <f>SUMIF(Estoque!C3:C11,A16,Estoque!G3:G11)</f>
        <v/>
      </c>
      <c r="D16" s="24">
        <f>SUMIF(Estoque!C3:C11,A16,Estoque!J3:J11)</f>
        <v/>
      </c>
    </row>
    <row r="17"/>
    <row r="18"/>
    <row r="19">
      <c r="A19" s="23" t="inlineStr">
        <is>
          <t>RESUMO POR STATUS</t>
        </is>
      </c>
    </row>
    <row r="20">
      <c r="A20" s="2" t="inlineStr">
        <is>
          <t>Status</t>
        </is>
      </c>
      <c r="B20" s="2" t="inlineStr">
        <is>
          <t>Quantidade de Produtos</t>
        </is>
      </c>
    </row>
    <row r="21">
      <c r="A21" s="4" t="inlineStr">
        <is>
          <t>OK</t>
        </is>
      </c>
      <c r="B21" s="4">
        <f>COUNTIF(Estoque!L3:L11,"OK")</f>
        <v/>
      </c>
    </row>
    <row r="22">
      <c r="A22" s="4" t="inlineStr">
        <is>
          <t>Repor</t>
        </is>
      </c>
      <c r="B22" s="4">
        <f>COUNTIF(Estoque!L3:L11,"Repor")</f>
        <v/>
      </c>
    </row>
  </sheetData>
  <mergeCells count="11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8" customHeight="1">
      <c r="A1" s="1" t="inlineStr">
        <is>
          <t>INSTRUÇÕES DE USO DA PLANILHA</t>
        </is>
      </c>
    </row>
    <row r="2"/>
    <row r="3">
      <c r="A3" s="2" t="inlineStr">
        <is>
          <t>Item</t>
        </is>
      </c>
      <c r="B3" s="2" t="inlineStr">
        <is>
          <t>Descrição</t>
        </is>
      </c>
    </row>
    <row r="4" ht="42" customHeight="1">
      <c r="A4" s="26" t="inlineStr">
        <is>
          <t>Estoque</t>
        </is>
      </c>
      <c r="B4" s="27" t="inlineStr">
        <is>
          <t>Cadastro principal de produtos. Preencha Código, Produto, Categoria, Fornecedor, Unidade, Qtd Mínima, Qtd Atual, Custo Unitário e Preço de Venda. As colunas Valor Total, Margem %, Status e são calculadas automaticamente.</t>
        </is>
      </c>
    </row>
    <row r="5" ht="42" customHeight="1">
      <c r="A5" s="28" t="inlineStr">
        <is>
          <t>Coluna Status</t>
        </is>
      </c>
      <c r="B5" s="29" t="inlineStr">
        <is>
          <t>Mostra 'Repor' automaticamente quando a Quantidade Atual for menor ou igual à Quantidade Mínima definida, e 'OK' quando o estoque estiver em nível adequado.</t>
        </is>
      </c>
    </row>
    <row r="6" ht="42" customHeight="1">
      <c r="A6" s="26" t="inlineStr">
        <is>
          <t>Movimentações</t>
        </is>
      </c>
      <c r="B6" s="27" t="inlineStr">
        <is>
          <t>Registre entradas e saídas de estoque. Selecione o Código na lista suspensa (o nome do Produto é preenchido automaticamente via VLOOKUP) e o Tipo (Entrada ou Saída) também em lista suspensa.</t>
        </is>
      </c>
    </row>
    <row r="7" ht="42" customHeight="1">
      <c r="A7" s="28" t="inlineStr">
        <is>
          <t>Coluna Impacto Qtd</t>
        </is>
      </c>
      <c r="B7" s="29" t="inlineStr">
        <is>
          <t>Calcula o efeito da movimentação no estoque: valores positivos para Entradas e negativos para Saídas.</t>
        </is>
      </c>
    </row>
    <row r="8" ht="42" customHeight="1">
      <c r="A8" s="26" t="inlineStr">
        <is>
          <t>Dashboard</t>
        </is>
      </c>
      <c r="B8" s="27" t="inlineStr">
        <is>
          <t>Painel com indicadores-chave (KPIs), resumo por categoria e por status, além de gráficos de barras e pizza para visualização rápida da situação do estoque.</t>
        </is>
      </c>
    </row>
    <row r="9" ht="42" customHeight="1">
      <c r="A9" s="28" t="inlineStr">
        <is>
          <t>Atualização de estoque</t>
        </is>
      </c>
      <c r="B9" s="29" t="inlineStr">
        <is>
          <t>Após lançar uma movimentação, atualize manualmente a Qtd Atual na aba Estoque para refletir o novo saldo físico.</t>
        </is>
      </c>
    </row>
    <row r="10" ht="42" customHeight="1">
      <c r="A10" s="26" t="inlineStr">
        <is>
          <t>Cores e formatação</t>
        </is>
      </c>
      <c r="B10" s="27" t="inlineStr">
        <is>
          <t>Células amarelas (fundo claro) indicam campos editáveis. Vermelho indica alerta de reposição. Verde indica situação normal do estoque.</t>
        </is>
      </c>
    </row>
    <row r="11" ht="42" customHeight="1">
      <c r="A11" s="28" t="inlineStr">
        <is>
          <t>Boas práticas</t>
        </is>
      </c>
      <c r="B11" s="29" t="inlineStr">
        <is>
          <t>Mantenha os Códigos padronizados (ex: EST001) e revise periodicamente as Quantidades Mínimas conforme o histórico de vendas.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2026-07-21T13:03:30Z</dcterms:created>
  <dcterms:modified xmlns:dcterms="http://purl.org/dc/terms/" xmlns:xsi="http://www.w3.org/2001/XMLSchema-instance" xsi:type="dcterms:W3CDTF">2026-07-21T13:03:30Z</dcterms:modified>
</cp:coreProperties>
</file>