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rota" sheetId="1" state="visible" r:id="rId1"/>
    <sheet xmlns:r="http://schemas.openxmlformats.org/officeDocument/2006/relationships" name="Faturamento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çõ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#.##0,00"/>
    <numFmt numFmtId="165" formatCode="&quot;R$&quot; #.##0,00"/>
    <numFmt numFmtId="166" formatCode="DD/MM/AAAA"/>
    <numFmt numFmtId="167" formatCode="#.##0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b val="1"/>
      <sz val="10"/>
    </font>
    <font>
      <name val="Calibri"/>
      <b val="1"/>
      <color rgb="000F766E"/>
      <sz val="12"/>
    </font>
    <font>
      <name val="Calibri"/>
      <sz val="10"/>
    </font>
  </fonts>
  <fills count="6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pivotButton="0" quotePrefix="0" xfId="0"/>
    <xf numFmtId="0" fontId="0" fillId="3" borderId="1" pivotButton="0" quotePrefix="0" xfId="0"/>
    <xf numFmtId="0" fontId="0" fillId="3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166" fontId="0" fillId="3" borderId="1" applyAlignment="1" pivotButton="0" quotePrefix="0" xfId="0">
      <alignment horizontal="center" vertical="center"/>
    </xf>
    <xf numFmtId="0" fontId="3" fillId="4" borderId="1" pivotButton="0" quotePrefix="0" xfId="0"/>
    <xf numFmtId="0" fontId="0" fillId="4" borderId="1" pivotButton="0" quotePrefix="0" xfId="0"/>
    <xf numFmtId="0" fontId="0" fillId="4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166" fontId="0" fillId="4" borderId="1" applyAlignment="1" pivotButton="0" quotePrefix="0" xfId="0">
      <alignment horizontal="center" vertical="center"/>
    </xf>
    <xf numFmtId="0" fontId="2" fillId="5" borderId="1" pivotButton="0" quotePrefix="0" xfId="0"/>
    <xf numFmtId="167" fontId="2" fillId="5" borderId="1" pivotButton="0" quotePrefix="0" xfId="0"/>
    <xf numFmtId="165" fontId="2" fillId="5" borderId="1" pivotButton="0" quotePrefix="0" xfId="0"/>
    <xf numFmtId="0" fontId="3" fillId="3" borderId="1" applyAlignment="1" pivotButton="0" quotePrefix="0" xfId="0">
      <alignment horizontal="center" vertical="center"/>
    </xf>
    <xf numFmtId="9" fontId="0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9" fontId="0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165" fontId="4" fillId="0" borderId="1" applyAlignment="1" pivotButton="0" quotePrefix="0" xfId="0">
      <alignment horizontal="center" vertical="center"/>
    </xf>
    <xf numFmtId="1" fontId="4" fillId="0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left" vertical="top" wrapText="1"/>
    </xf>
    <xf numFmtId="0" fontId="5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5">
    <dxf>
      <font>
        <b val="1"/>
        <color rgb="00FFFFFF"/>
      </font>
      <fill>
        <patternFill patternType="solid">
          <fgColor rgb="0022C55E"/>
          <bgColor rgb="0022C55E"/>
        </patternFill>
      </fill>
    </dxf>
    <dxf>
      <font>
        <b val="1"/>
        <color rgb="00FFFFFF"/>
      </font>
      <fill>
        <patternFill patternType="solid">
          <fgColor rgb="00DC2626"/>
          <bgColor rgb="00DC2626"/>
        </patternFill>
      </fill>
    </dxf>
    <dxf>
      <font>
        <b val="1"/>
        <color rgb="0092400E"/>
      </font>
      <fill>
        <patternFill patternType="solid">
          <fgColor rgb="00FFFBEB"/>
          <bgColor rgb="00FFFBEB"/>
        </patternFill>
      </fill>
    </dxf>
    <dxf>
      <font>
        <name val="Calibri"/>
        <b val="1"/>
        <color rgb="00DC2626"/>
        <sz val="10"/>
      </font>
    </dxf>
    <dxf>
      <font>
        <name val="Calibri"/>
        <b val="1"/>
        <color rgb="0022C55E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Faturamento e Lucro por Veículo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'Dashboard'!$A$12:$A$20</f>
            </numRef>
          </cat>
          <val>
            <numRef>
              <f>'Dashboard'!$B$12:$B$20</f>
            </numRef>
          </val>
        </ser>
        <ser>
          <idx val="1"/>
          <order val="1"/>
          <tx>
            <strRef>
              <f>'Dashboard'!C11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'Dashboard'!$A$12:$A$20</f>
            </numRef>
          </cat>
          <val>
            <numRef>
              <f>'Dashboard'!$C$12:$C$20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Placa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do Status da Frota</a:t>
            </a:r>
          </a:p>
        </rich>
      </tx>
    </title>
    <plotArea>
      <pieChart>
        <varyColors val="1"/>
        <ser>
          <idx val="0"/>
          <order val="0"/>
          <tx>
            <strRef>
              <f>'Dashboard'!F11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'Dashboard'!$E$12:$E$14</f>
            </numRef>
          </cat>
          <val>
            <numRef>
              <f>'Dashboard'!$F$12:$F$14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20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8" customWidth="1" min="3" max="3"/>
    <col width="16" customWidth="1" min="4" max="4"/>
    <col width="15" customWidth="1" min="5" max="5"/>
    <col width="12" customWidth="1" min="6" max="6"/>
    <col width="20" customWidth="1" min="7" max="7"/>
    <col width="18" customWidth="1" min="8" max="8"/>
    <col width="18" customWidth="1" min="9" max="9"/>
    <col width="15" customWidth="1" min="10" max="10"/>
    <col width="16" customWidth="1" min="11" max="11"/>
    <col width="16" customWidth="1" min="12" max="12"/>
    <col width="16" customWidth="1" min="13" max="13"/>
  </cols>
  <sheetData>
    <row r="1" ht="28" customHeight="1">
      <c r="A1" s="1" t="inlineStr">
        <is>
          <t>CONTROLE DE FROTA - TRANSPORTADORA RODOVALE LTDA</t>
        </is>
      </c>
    </row>
    <row r="2"/>
    <row r="3">
      <c r="A3" s="2" t="inlineStr">
        <is>
          <t>Placa</t>
        </is>
      </c>
      <c r="B3" s="2" t="inlineStr">
        <is>
          <t>Modelo</t>
        </is>
      </c>
      <c r="C3" s="2" t="inlineStr">
        <is>
          <t>Motorista</t>
        </is>
      </c>
      <c r="D3" s="2" t="inlineStr">
        <is>
          <t>Cidade Base</t>
        </is>
      </c>
      <c r="E3" s="2" t="inlineStr">
        <is>
          <t>KM Rodado (mês)</t>
        </is>
      </c>
      <c r="F3" s="2" t="inlineStr">
        <is>
          <t>Consumo (L)</t>
        </is>
      </c>
      <c r="G3" s="2" t="inlineStr">
        <is>
          <t>Preço Combustível (R$/L)</t>
        </is>
      </c>
      <c r="H3" s="2" t="inlineStr">
        <is>
          <t>Custo Combustível (R$)</t>
        </is>
      </c>
      <c r="I3" s="2" t="inlineStr">
        <is>
          <t>Custo Manutenção (R$)</t>
        </is>
      </c>
      <c r="J3" s="2" t="inlineStr">
        <is>
          <t>Custo Total (R$)</t>
        </is>
      </c>
      <c r="K3" s="2" t="inlineStr">
        <is>
          <t>Status</t>
        </is>
      </c>
      <c r="L3" s="2" t="inlineStr">
        <is>
          <t>Última Manutenção</t>
        </is>
      </c>
      <c r="M3" s="2" t="inlineStr">
        <is>
          <t>Custo por KM (R$)</t>
        </is>
      </c>
    </row>
    <row r="4">
      <c r="A4" s="3" t="inlineStr">
        <is>
          <t>ABC1D23</t>
        </is>
      </c>
      <c r="B4" s="4" t="inlineStr">
        <is>
          <t>Volvo FH 540</t>
        </is>
      </c>
      <c r="C4" s="4" t="inlineStr">
        <is>
          <t>João Silva</t>
        </is>
      </c>
      <c r="D4" s="4" t="inlineStr">
        <is>
          <t>São Paulo</t>
        </is>
      </c>
      <c r="E4" s="5" t="n">
        <v>12500</v>
      </c>
      <c r="F4" s="5" t="n">
        <v>2450</v>
      </c>
      <c r="G4" s="6" t="n">
        <v>6.15</v>
      </c>
      <c r="H4" s="7">
        <f>F4*G4</f>
        <v/>
      </c>
      <c r="I4" s="7" t="n">
        <v>3200</v>
      </c>
      <c r="J4" s="7">
        <f>H4+I4</f>
        <v/>
      </c>
      <c r="K4" s="4" t="inlineStr">
        <is>
          <t>Em operação</t>
        </is>
      </c>
      <c r="L4" s="8" t="inlineStr">
        <is>
          <t>2026-05-10</t>
        </is>
      </c>
      <c r="M4" s="7">
        <f>IFERROR(J4/E4,0)</f>
        <v/>
      </c>
    </row>
    <row r="5">
      <c r="A5" s="9" t="inlineStr">
        <is>
          <t>DEF2E34</t>
        </is>
      </c>
      <c r="B5" s="10" t="inlineStr">
        <is>
          <t>Scania R450</t>
        </is>
      </c>
      <c r="C5" s="10" t="inlineStr">
        <is>
          <t>Pedro Santos</t>
        </is>
      </c>
      <c r="D5" s="10" t="inlineStr">
        <is>
          <t>Rio de Janeiro</t>
        </is>
      </c>
      <c r="E5" s="11" t="n">
        <v>10800</v>
      </c>
      <c r="F5" s="11" t="n">
        <v>2100</v>
      </c>
      <c r="G5" s="12" t="n">
        <v>6.05</v>
      </c>
      <c r="H5" s="13">
        <f>F5*G5</f>
        <v/>
      </c>
      <c r="I5" s="13" t="n">
        <v>1500</v>
      </c>
      <c r="J5" s="13">
        <f>H5+I5</f>
        <v/>
      </c>
      <c r="K5" s="10" t="inlineStr">
        <is>
          <t>Em operação</t>
        </is>
      </c>
      <c r="L5" s="14" t="inlineStr">
        <is>
          <t>2026-06-02</t>
        </is>
      </c>
      <c r="M5" s="13">
        <f>IFERROR(J5/E5,0)</f>
        <v/>
      </c>
    </row>
    <row r="6">
      <c r="A6" s="3" t="inlineStr">
        <is>
          <t>GHI3F45</t>
        </is>
      </c>
      <c r="B6" s="4" t="inlineStr">
        <is>
          <t>Mercedes Actros</t>
        </is>
      </c>
      <c r="C6" s="4" t="inlineStr">
        <is>
          <t>Carlos Pereira</t>
        </is>
      </c>
      <c r="D6" s="4" t="inlineStr">
        <is>
          <t>Belo Horizonte</t>
        </is>
      </c>
      <c r="E6" s="5" t="n">
        <v>13200</v>
      </c>
      <c r="F6" s="5" t="n">
        <v>2680</v>
      </c>
      <c r="G6" s="6" t="n">
        <v>6.2</v>
      </c>
      <c r="H6" s="7">
        <f>F6*G6</f>
        <v/>
      </c>
      <c r="I6" s="7" t="n">
        <v>4200</v>
      </c>
      <c r="J6" s="7">
        <f>H6+I6</f>
        <v/>
      </c>
      <c r="K6" s="4" t="inlineStr">
        <is>
          <t>Em operação</t>
        </is>
      </c>
      <c r="L6" s="8" t="inlineStr">
        <is>
          <t>2026-04-22</t>
        </is>
      </c>
      <c r="M6" s="7">
        <f>IFERROR(J6/E6,0)</f>
        <v/>
      </c>
    </row>
    <row r="7">
      <c r="A7" s="9" t="inlineStr">
        <is>
          <t>JKL4G56</t>
        </is>
      </c>
      <c r="B7" s="10" t="inlineStr">
        <is>
          <t>Volvo FH 460</t>
        </is>
      </c>
      <c r="C7" s="10" t="inlineStr">
        <is>
          <t>Rafael Almeida</t>
        </is>
      </c>
      <c r="D7" s="10" t="inlineStr">
        <is>
          <t>Curitiba</t>
        </is>
      </c>
      <c r="E7" s="11" t="n">
        <v>9600</v>
      </c>
      <c r="F7" s="11" t="n">
        <v>1950</v>
      </c>
      <c r="G7" s="12" t="n">
        <v>6.1</v>
      </c>
      <c r="H7" s="13">
        <f>F7*G7</f>
        <v/>
      </c>
      <c r="I7" s="13" t="n">
        <v>900</v>
      </c>
      <c r="J7" s="13">
        <f>H7+I7</f>
        <v/>
      </c>
      <c r="K7" s="10" t="inlineStr">
        <is>
          <t>Em manutenção</t>
        </is>
      </c>
      <c r="L7" s="14" t="inlineStr">
        <is>
          <t>2026-06-18</t>
        </is>
      </c>
      <c r="M7" s="13">
        <f>IFERROR(J7/E7,0)</f>
        <v/>
      </c>
    </row>
    <row r="8">
      <c r="A8" s="3" t="inlineStr">
        <is>
          <t>MNO5H67</t>
        </is>
      </c>
      <c r="B8" s="4" t="inlineStr">
        <is>
          <t>Scania G380</t>
        </is>
      </c>
      <c r="C8" s="4" t="inlineStr">
        <is>
          <t>Ana Souza</t>
        </is>
      </c>
      <c r="D8" s="4" t="inlineStr">
        <is>
          <t>Porto Alegre</t>
        </is>
      </c>
      <c r="E8" s="5" t="n">
        <v>11400</v>
      </c>
      <c r="F8" s="5" t="n">
        <v>2300</v>
      </c>
      <c r="G8" s="6" t="n">
        <v>6.18</v>
      </c>
      <c r="H8" s="7">
        <f>F8*G8</f>
        <v/>
      </c>
      <c r="I8" s="7" t="n">
        <v>2600</v>
      </c>
      <c r="J8" s="7">
        <f>H8+I8</f>
        <v/>
      </c>
      <c r="K8" s="4" t="inlineStr">
        <is>
          <t>Em operação</t>
        </is>
      </c>
      <c r="L8" s="8" t="inlineStr">
        <is>
          <t>2026-05-30</t>
        </is>
      </c>
      <c r="M8" s="7">
        <f>IFERROR(J8/E8,0)</f>
        <v/>
      </c>
    </row>
    <row r="9">
      <c r="A9" s="9" t="inlineStr">
        <is>
          <t>PQR6I78</t>
        </is>
      </c>
      <c r="B9" s="10" t="inlineStr">
        <is>
          <t>Iveco Stralis</t>
        </is>
      </c>
      <c r="C9" s="10" t="inlineStr">
        <is>
          <t>Juliana Costa</t>
        </is>
      </c>
      <c r="D9" s="10" t="inlineStr">
        <is>
          <t>Salvador</t>
        </is>
      </c>
      <c r="E9" s="11" t="n">
        <v>8700</v>
      </c>
      <c r="F9" s="11" t="n">
        <v>1780</v>
      </c>
      <c r="G9" s="12" t="n">
        <v>6.25</v>
      </c>
      <c r="H9" s="13">
        <f>F9*G9</f>
        <v/>
      </c>
      <c r="I9" s="13" t="n">
        <v>1100</v>
      </c>
      <c r="J9" s="13">
        <f>H9+I9</f>
        <v/>
      </c>
      <c r="K9" s="10" t="inlineStr">
        <is>
          <t>Em operação</t>
        </is>
      </c>
      <c r="L9" s="14" t="inlineStr">
        <is>
          <t>2026-06-10</t>
        </is>
      </c>
      <c r="M9" s="13">
        <f>IFERROR(J9/E9,0)</f>
        <v/>
      </c>
    </row>
    <row r="10">
      <c r="A10" s="3" t="inlineStr">
        <is>
          <t>STU7J89</t>
        </is>
      </c>
      <c r="B10" s="4" t="inlineStr">
        <is>
          <t>Volvo FH 540</t>
        </is>
      </c>
      <c r="C10" s="4" t="inlineStr">
        <is>
          <t>Maria Oliveira</t>
        </is>
      </c>
      <c r="D10" s="4" t="inlineStr">
        <is>
          <t>Recife</t>
        </is>
      </c>
      <c r="E10" s="5" t="n">
        <v>10200</v>
      </c>
      <c r="F10" s="5" t="n">
        <v>2080</v>
      </c>
      <c r="G10" s="6" t="n">
        <v>6.12</v>
      </c>
      <c r="H10" s="7">
        <f>F10*G10</f>
        <v/>
      </c>
      <c r="I10" s="7" t="n">
        <v>3800</v>
      </c>
      <c r="J10" s="7">
        <f>H10+I10</f>
        <v/>
      </c>
      <c r="K10" s="4" t="inlineStr">
        <is>
          <t>Parado</t>
        </is>
      </c>
      <c r="L10" s="8" t="inlineStr">
        <is>
          <t>2026-03-15</t>
        </is>
      </c>
      <c r="M10" s="7">
        <f>IFERROR(J10/E10,0)</f>
        <v/>
      </c>
    </row>
    <row r="11">
      <c r="A11" s="9" t="inlineStr">
        <is>
          <t>VWX8K90</t>
        </is>
      </c>
      <c r="B11" s="10" t="inlineStr">
        <is>
          <t>Mercedes Atego</t>
        </is>
      </c>
      <c r="C11" s="10" t="inlineStr">
        <is>
          <t>Camila Ferreira</t>
        </is>
      </c>
      <c r="D11" s="10" t="inlineStr">
        <is>
          <t>Fortaleza</t>
        </is>
      </c>
      <c r="E11" s="11" t="n">
        <v>7800</v>
      </c>
      <c r="F11" s="11" t="n">
        <v>1600</v>
      </c>
      <c r="G11" s="12" t="n">
        <v>6.3</v>
      </c>
      <c r="H11" s="13">
        <f>F11*G11</f>
        <v/>
      </c>
      <c r="I11" s="13" t="n">
        <v>700</v>
      </c>
      <c r="J11" s="13">
        <f>H11+I11</f>
        <v/>
      </c>
      <c r="K11" s="10" t="inlineStr">
        <is>
          <t>Em operação</t>
        </is>
      </c>
      <c r="L11" s="14" t="inlineStr">
        <is>
          <t>2026-06-25</t>
        </is>
      </c>
      <c r="M11" s="13">
        <f>IFERROR(J11/E11,0)</f>
        <v/>
      </c>
    </row>
    <row r="12">
      <c r="A12" s="3" t="inlineStr">
        <is>
          <t>YZA9L01</t>
        </is>
      </c>
      <c r="B12" s="4" t="inlineStr">
        <is>
          <t>Scania R450</t>
        </is>
      </c>
      <c r="C12" s="4" t="inlineStr">
        <is>
          <t>João Silva</t>
        </is>
      </c>
      <c r="D12" s="4" t="inlineStr">
        <is>
          <t>São Paulo</t>
        </is>
      </c>
      <c r="E12" s="5" t="n">
        <v>12900</v>
      </c>
      <c r="F12" s="5" t="n">
        <v>2600</v>
      </c>
      <c r="G12" s="6" t="n">
        <v>6.15</v>
      </c>
      <c r="H12" s="7">
        <f>F12*G12</f>
        <v/>
      </c>
      <c r="I12" s="7" t="n">
        <v>2900</v>
      </c>
      <c r="J12" s="7">
        <f>H12+I12</f>
        <v/>
      </c>
      <c r="K12" s="4" t="inlineStr">
        <is>
          <t>Em operação</t>
        </is>
      </c>
      <c r="L12" s="8" t="inlineStr">
        <is>
          <t>2026-05-05</t>
        </is>
      </c>
      <c r="M12" s="7">
        <f>IFERROR(J12/E12,0)</f>
        <v/>
      </c>
    </row>
    <row r="13">
      <c r="A13" s="15" t="inlineStr">
        <is>
          <t>TOTAIS</t>
        </is>
      </c>
      <c r="B13" s="15" t="n"/>
      <c r="C13" s="15" t="n"/>
      <c r="D13" s="15" t="n"/>
      <c r="E13" s="16">
        <f>SUM(E4:E12)</f>
        <v/>
      </c>
      <c r="F13" s="16">
        <f>SUM(F4:F12)</f>
        <v/>
      </c>
      <c r="G13" s="15" t="n"/>
      <c r="H13" s="17">
        <f>SUM(H4:H12)</f>
        <v/>
      </c>
      <c r="I13" s="17">
        <f>SUM(I4:I12)</f>
        <v/>
      </c>
      <c r="J13" s="17">
        <f>SUM(J4:J12)</f>
        <v/>
      </c>
      <c r="K13" s="15" t="n"/>
      <c r="L13" s="15" t="n"/>
      <c r="M13" s="15" t="n"/>
    </row>
  </sheetData>
  <mergeCells count="1">
    <mergeCell ref="A1:M1"/>
  </mergeCells>
  <conditionalFormatting sqref="K4:K12">
    <cfRule type="expression" priority="1" dxfId="0" stopIfTrue="1">
      <formula>K4="Em operação"</formula>
    </cfRule>
    <cfRule type="expression" priority="2" dxfId="1" stopIfTrue="1">
      <formula>K4="Parado"</formula>
    </cfRule>
    <cfRule type="expression" priority="3" dxfId="2" stopIfTrue="1">
      <formula>K4="Em manutenção"</formula>
    </cfRule>
  </conditionalFormatting>
  <dataValidations count="1">
    <dataValidation sqref="K4:K12" showErrorMessage="1" showInputMessage="1" allowBlank="0" type="list">
      <formula1>"Em operação,Em manutenção,Parado"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4" customWidth="1" min="2" max="2"/>
    <col width="12" customWidth="1" min="3" max="3"/>
    <col width="20" customWidth="1" min="4" max="4"/>
    <col width="20" customWidth="1" min="5" max="5"/>
    <col width="16" customWidth="1" min="6" max="6"/>
    <col width="16" customWidth="1" min="7" max="7"/>
    <col width="14" customWidth="1" min="8" max="8"/>
    <col width="16" customWidth="1" min="9" max="9"/>
    <col width="18" customWidth="1" min="10" max="10"/>
    <col width="16" customWidth="1" min="11" max="11"/>
    <col width="16" customWidth="1" min="12" max="12"/>
    <col width="16" customWidth="1" min="13" max="13"/>
    <col width="16" customWidth="1" min="14" max="14"/>
  </cols>
  <sheetData>
    <row r="1" ht="28" customHeight="1">
      <c r="A1" s="1" t="inlineStr">
        <is>
          <t>FATURAMENTO DE VIAGENS - TRANSPORTADORA RODOVALE LTDA</t>
        </is>
      </c>
    </row>
    <row r="2"/>
    <row r="3">
      <c r="A3" s="2" t="inlineStr">
        <is>
          <t>Nº</t>
        </is>
      </c>
      <c r="B3" s="2" t="inlineStr">
        <is>
          <t>Data</t>
        </is>
      </c>
      <c r="C3" s="2" t="inlineStr">
        <is>
          <t>Placa</t>
        </is>
      </c>
      <c r="D3" s="2" t="inlineStr">
        <is>
          <t>Motorista</t>
        </is>
      </c>
      <c r="E3" s="2" t="inlineStr">
        <is>
          <t>Cliente</t>
        </is>
      </c>
      <c r="F3" s="2" t="inlineStr">
        <is>
          <t>Origem</t>
        </is>
      </c>
      <c r="G3" s="2" t="inlineStr">
        <is>
          <t>Destino</t>
        </is>
      </c>
      <c r="H3" s="2" t="inlineStr">
        <is>
          <t>Km Percorrido</t>
        </is>
      </c>
      <c r="I3" s="2" t="inlineStr">
        <is>
          <t>Valor Frete (R$)</t>
        </is>
      </c>
      <c r="J3" s="2" t="inlineStr">
        <is>
          <t>Comissão Motorista (%)</t>
        </is>
      </c>
      <c r="K3" s="2" t="inlineStr">
        <is>
          <t>Valor Comissão (R$)</t>
        </is>
      </c>
      <c r="L3" s="2" t="inlineStr">
        <is>
          <t>Custo Estimado (R$)</t>
        </is>
      </c>
      <c r="M3" s="2" t="inlineStr">
        <is>
          <t>Lucro Líquido (R$)</t>
        </is>
      </c>
      <c r="N3" s="2" t="inlineStr">
        <is>
          <t>Status Pagamento</t>
        </is>
      </c>
    </row>
    <row r="4">
      <c r="A4" s="5" t="n">
        <v>1</v>
      </c>
      <c r="B4" s="8" t="inlineStr">
        <is>
          <t>2026-06-02</t>
        </is>
      </c>
      <c r="C4" s="18" t="inlineStr">
        <is>
          <t>ABC1D23</t>
        </is>
      </c>
      <c r="D4" s="4">
        <f>IFERROR(VLOOKUP(C4,Frota!$A$4:$M$12,3,FALSE),"")</f>
        <v/>
      </c>
      <c r="E4" s="4" t="inlineStr">
        <is>
          <t>Transportes Alfa Ltda</t>
        </is>
      </c>
      <c r="F4" s="4" t="inlineStr">
        <is>
          <t>São Paulo</t>
        </is>
      </c>
      <c r="G4" s="4" t="inlineStr">
        <is>
          <t>Rio de Janeiro</t>
        </is>
      </c>
      <c r="H4" s="5" t="n">
        <v>430</v>
      </c>
      <c r="I4" s="7" t="n">
        <v>4200</v>
      </c>
      <c r="J4" s="19" t="n">
        <v>0.08</v>
      </c>
      <c r="K4" s="7">
        <f>I4*J4</f>
        <v/>
      </c>
      <c r="L4" s="7">
        <f>H4*IFERROR(VLOOKUP(C4,Frota!$A$4:$M$12,13,FALSE),0)</f>
        <v/>
      </c>
      <c r="M4" s="7">
        <f>I4-K4-L4</f>
        <v/>
      </c>
      <c r="N4" s="4" t="inlineStr">
        <is>
          <t>Pago</t>
        </is>
      </c>
    </row>
    <row r="5">
      <c r="A5" s="11" t="n">
        <v>2</v>
      </c>
      <c r="B5" s="14" t="inlineStr">
        <is>
          <t>2026-06-05</t>
        </is>
      </c>
      <c r="C5" s="20" t="inlineStr">
        <is>
          <t>DEF2E34</t>
        </is>
      </c>
      <c r="D5" s="10">
        <f>IFERROR(VLOOKUP(C5,Frota!$A$4:$M$12,3,FALSE),"")</f>
        <v/>
      </c>
      <c r="E5" s="10" t="inlineStr">
        <is>
          <t>Comercial Beta S.A.</t>
        </is>
      </c>
      <c r="F5" s="10" t="inlineStr">
        <is>
          <t>Rio de Janeiro</t>
        </is>
      </c>
      <c r="G5" s="10" t="inlineStr">
        <is>
          <t>Belo Horizonte</t>
        </is>
      </c>
      <c r="H5" s="11" t="n">
        <v>440</v>
      </c>
      <c r="I5" s="13" t="n">
        <v>3900</v>
      </c>
      <c r="J5" s="21" t="n">
        <v>0.08</v>
      </c>
      <c r="K5" s="13">
        <f>I5*J5</f>
        <v/>
      </c>
      <c r="L5" s="13">
        <f>H5*IFERROR(VLOOKUP(C5,Frota!$A$4:$M$12,13,FALSE),0)</f>
        <v/>
      </c>
      <c r="M5" s="13">
        <f>I5-K5-L5</f>
        <v/>
      </c>
      <c r="N5" s="10" t="inlineStr">
        <is>
          <t>Pago</t>
        </is>
      </c>
    </row>
    <row r="6">
      <c r="A6" s="5" t="n">
        <v>3</v>
      </c>
      <c r="B6" s="8" t="inlineStr">
        <is>
          <t>2026-06-08</t>
        </is>
      </c>
      <c r="C6" s="18" t="inlineStr">
        <is>
          <t>GHI3F45</t>
        </is>
      </c>
      <c r="D6" s="4">
        <f>IFERROR(VLOOKUP(C6,Frota!$A$4:$M$12,3,FALSE),"")</f>
        <v/>
      </c>
      <c r="E6" s="4" t="inlineStr">
        <is>
          <t>Indústria Gama</t>
        </is>
      </c>
      <c r="F6" s="4" t="inlineStr">
        <is>
          <t>Belo Horizonte</t>
        </is>
      </c>
      <c r="G6" s="4" t="inlineStr">
        <is>
          <t>Curitiba</t>
        </is>
      </c>
      <c r="H6" s="5" t="n">
        <v>1010</v>
      </c>
      <c r="I6" s="7" t="n">
        <v>8600</v>
      </c>
      <c r="J6" s="19" t="n">
        <v>0.1</v>
      </c>
      <c r="K6" s="7">
        <f>I6*J6</f>
        <v/>
      </c>
      <c r="L6" s="7">
        <f>H6*IFERROR(VLOOKUP(C6,Frota!$A$4:$M$12,13,FALSE),0)</f>
        <v/>
      </c>
      <c r="M6" s="7">
        <f>I6-K6-L6</f>
        <v/>
      </c>
      <c r="N6" s="4" t="inlineStr">
        <is>
          <t>Pendente</t>
        </is>
      </c>
    </row>
    <row r="7">
      <c r="A7" s="11" t="n">
        <v>4</v>
      </c>
      <c r="B7" s="14" t="inlineStr">
        <is>
          <t>2026-06-11</t>
        </is>
      </c>
      <c r="C7" s="20" t="inlineStr">
        <is>
          <t>JKL4G56</t>
        </is>
      </c>
      <c r="D7" s="10">
        <f>IFERROR(VLOOKUP(C7,Frota!$A$4:$M$12,3,FALSE),"")</f>
        <v/>
      </c>
      <c r="E7" s="10" t="inlineStr">
        <is>
          <t>Distribuidora Delta</t>
        </is>
      </c>
      <c r="F7" s="10" t="inlineStr">
        <is>
          <t>Curitiba</t>
        </is>
      </c>
      <c r="G7" s="10" t="inlineStr">
        <is>
          <t>Porto Alegre</t>
        </is>
      </c>
      <c r="H7" s="11" t="n">
        <v>710</v>
      </c>
      <c r="I7" s="13" t="n">
        <v>6100</v>
      </c>
      <c r="J7" s="21" t="n">
        <v>0.08</v>
      </c>
      <c r="K7" s="13">
        <f>I7*J7</f>
        <v/>
      </c>
      <c r="L7" s="13">
        <f>H7*IFERROR(VLOOKUP(C7,Frota!$A$4:$M$12,13,FALSE),0)</f>
        <v/>
      </c>
      <c r="M7" s="13">
        <f>I7-K7-L7</f>
        <v/>
      </c>
      <c r="N7" s="10" t="inlineStr">
        <is>
          <t>Pago</t>
        </is>
      </c>
    </row>
    <row r="8">
      <c r="A8" s="5" t="n">
        <v>5</v>
      </c>
      <c r="B8" s="8" t="inlineStr">
        <is>
          <t>2026-06-14</t>
        </is>
      </c>
      <c r="C8" s="18" t="inlineStr">
        <is>
          <t>MNO5H67</t>
        </is>
      </c>
      <c r="D8" s="4">
        <f>IFERROR(VLOOKUP(C8,Frota!$A$4:$M$12,3,FALSE),"")</f>
        <v/>
      </c>
      <c r="E8" s="4" t="inlineStr">
        <is>
          <t>Atacado Épsilon</t>
        </is>
      </c>
      <c r="F8" s="4" t="inlineStr">
        <is>
          <t>Porto Alegre</t>
        </is>
      </c>
      <c r="G8" s="4" t="inlineStr">
        <is>
          <t>Salvador</t>
        </is>
      </c>
      <c r="H8" s="5" t="n">
        <v>2550</v>
      </c>
      <c r="I8" s="7" t="n">
        <v>15400</v>
      </c>
      <c r="J8" s="19" t="n">
        <v>0.1</v>
      </c>
      <c r="K8" s="7">
        <f>I8*J8</f>
        <v/>
      </c>
      <c r="L8" s="7">
        <f>H8*IFERROR(VLOOKUP(C8,Frota!$A$4:$M$12,13,FALSE),0)</f>
        <v/>
      </c>
      <c r="M8" s="7">
        <f>I8-K8-L8</f>
        <v/>
      </c>
      <c r="N8" s="4" t="inlineStr">
        <is>
          <t>Pendente</t>
        </is>
      </c>
    </row>
    <row r="9">
      <c r="A9" s="11" t="n">
        <v>6</v>
      </c>
      <c r="B9" s="14" t="inlineStr">
        <is>
          <t>2026-06-17</t>
        </is>
      </c>
      <c r="C9" s="20" t="inlineStr">
        <is>
          <t>PQR6I78</t>
        </is>
      </c>
      <c r="D9" s="10">
        <f>IFERROR(VLOOKUP(C9,Frota!$A$4:$M$12,3,FALSE),"")</f>
        <v/>
      </c>
      <c r="E9" s="10" t="inlineStr">
        <is>
          <t>Mercado Zeta</t>
        </is>
      </c>
      <c r="F9" s="10" t="inlineStr">
        <is>
          <t>Salvador</t>
        </is>
      </c>
      <c r="G9" s="10" t="inlineStr">
        <is>
          <t>Recife</t>
        </is>
      </c>
      <c r="H9" s="11" t="n">
        <v>830</v>
      </c>
      <c r="I9" s="13" t="n">
        <v>7200</v>
      </c>
      <c r="J9" s="21" t="n">
        <v>0.08</v>
      </c>
      <c r="K9" s="13">
        <f>I9*J9</f>
        <v/>
      </c>
      <c r="L9" s="13">
        <f>H9*IFERROR(VLOOKUP(C9,Frota!$A$4:$M$12,13,FALSE),0)</f>
        <v/>
      </c>
      <c r="M9" s="13">
        <f>I9-K9-L9</f>
        <v/>
      </c>
      <c r="N9" s="10" t="inlineStr">
        <is>
          <t>Pago</t>
        </is>
      </c>
    </row>
    <row r="10">
      <c r="A10" s="5" t="n">
        <v>7</v>
      </c>
      <c r="B10" s="8" t="inlineStr">
        <is>
          <t>2026-06-19</t>
        </is>
      </c>
      <c r="C10" s="18" t="inlineStr">
        <is>
          <t>STU7J89</t>
        </is>
      </c>
      <c r="D10" s="4">
        <f>IFERROR(VLOOKUP(C10,Frota!$A$4:$M$12,3,FALSE),"")</f>
        <v/>
      </c>
      <c r="E10" s="4" t="inlineStr">
        <is>
          <t>Logística Theta</t>
        </is>
      </c>
      <c r="F10" s="4" t="inlineStr">
        <is>
          <t>Recife</t>
        </is>
      </c>
      <c r="G10" s="4" t="inlineStr">
        <is>
          <t>Fortaleza</t>
        </is>
      </c>
      <c r="H10" s="5" t="n">
        <v>800</v>
      </c>
      <c r="I10" s="7" t="n">
        <v>6800</v>
      </c>
      <c r="J10" s="19" t="n">
        <v>0.08</v>
      </c>
      <c r="K10" s="7">
        <f>I10*J10</f>
        <v/>
      </c>
      <c r="L10" s="7">
        <f>H10*IFERROR(VLOOKUP(C10,Frota!$A$4:$M$12,13,FALSE),0)</f>
        <v/>
      </c>
      <c r="M10" s="7">
        <f>I10-K10-L10</f>
        <v/>
      </c>
      <c r="N10" s="4" t="inlineStr">
        <is>
          <t>Pago</t>
        </is>
      </c>
    </row>
    <row r="11">
      <c r="A11" s="11" t="n">
        <v>8</v>
      </c>
      <c r="B11" s="14" t="inlineStr">
        <is>
          <t>2026-06-22</t>
        </is>
      </c>
      <c r="C11" s="20" t="inlineStr">
        <is>
          <t>VWX8K90</t>
        </is>
      </c>
      <c r="D11" s="10">
        <f>IFERROR(VLOOKUP(C11,Frota!$A$4:$M$12,3,FALSE),"")</f>
        <v/>
      </c>
      <c r="E11" s="10" t="inlineStr">
        <is>
          <t>Comércio Iota</t>
        </is>
      </c>
      <c r="F11" s="10" t="inlineStr">
        <is>
          <t>Fortaleza</t>
        </is>
      </c>
      <c r="G11" s="10" t="inlineStr">
        <is>
          <t>Salvador</t>
        </is>
      </c>
      <c r="H11" s="11" t="n">
        <v>830</v>
      </c>
      <c r="I11" s="13" t="n">
        <v>6900</v>
      </c>
      <c r="J11" s="21" t="n">
        <v>0.08</v>
      </c>
      <c r="K11" s="13">
        <f>I11*J11</f>
        <v/>
      </c>
      <c r="L11" s="13">
        <f>H11*IFERROR(VLOOKUP(C11,Frota!$A$4:$M$12,13,FALSE),0)</f>
        <v/>
      </c>
      <c r="M11" s="13">
        <f>I11-K11-L11</f>
        <v/>
      </c>
      <c r="N11" s="10" t="inlineStr">
        <is>
          <t>Pendente</t>
        </is>
      </c>
    </row>
    <row r="12">
      <c r="A12" s="5" t="n">
        <v>9</v>
      </c>
      <c r="B12" s="8" t="inlineStr">
        <is>
          <t>2026-06-25</t>
        </is>
      </c>
      <c r="C12" s="18" t="inlineStr">
        <is>
          <t>YZA9L01</t>
        </is>
      </c>
      <c r="D12" s="4">
        <f>IFERROR(VLOOKUP(C12,Frota!$A$4:$M$12,3,FALSE),"")</f>
        <v/>
      </c>
      <c r="E12" s="4" t="inlineStr">
        <is>
          <t>Transportes Alfa Ltda</t>
        </is>
      </c>
      <c r="F12" s="4" t="inlineStr">
        <is>
          <t>São Paulo</t>
        </is>
      </c>
      <c r="G12" s="4" t="inlineStr">
        <is>
          <t>Curitiba</t>
        </is>
      </c>
      <c r="H12" s="5" t="n">
        <v>410</v>
      </c>
      <c r="I12" s="7" t="n">
        <v>3700</v>
      </c>
      <c r="J12" s="19" t="n">
        <v>0.08</v>
      </c>
      <c r="K12" s="7">
        <f>I12*J12</f>
        <v/>
      </c>
      <c r="L12" s="7">
        <f>H12*IFERROR(VLOOKUP(C12,Frota!$A$4:$M$12,13,FALSE),0)</f>
        <v/>
      </c>
      <c r="M12" s="7">
        <f>I12-K12-L12</f>
        <v/>
      </c>
      <c r="N12" s="4" t="inlineStr">
        <is>
          <t>Pago</t>
        </is>
      </c>
    </row>
    <row r="13">
      <c r="A13" s="11" t="n">
        <v>10</v>
      </c>
      <c r="B13" s="14" t="inlineStr">
        <is>
          <t>2026-06-28</t>
        </is>
      </c>
      <c r="C13" s="20" t="inlineStr">
        <is>
          <t>ABC1D23</t>
        </is>
      </c>
      <c r="D13" s="10">
        <f>IFERROR(VLOOKUP(C13,Frota!$A$4:$M$12,3,FALSE),"")</f>
        <v/>
      </c>
      <c r="E13" s="10" t="inlineStr">
        <is>
          <t>Indústria Gama</t>
        </is>
      </c>
      <c r="F13" s="10" t="inlineStr">
        <is>
          <t>São Paulo</t>
        </is>
      </c>
      <c r="G13" s="10" t="inlineStr">
        <is>
          <t>Belo Horizonte</t>
        </is>
      </c>
      <c r="H13" s="11" t="n">
        <v>590</v>
      </c>
      <c r="I13" s="13" t="n">
        <v>5200</v>
      </c>
      <c r="J13" s="21" t="n">
        <v>0.08</v>
      </c>
      <c r="K13" s="13">
        <f>I13*J13</f>
        <v/>
      </c>
      <c r="L13" s="13">
        <f>H13*IFERROR(VLOOKUP(C13,Frota!$A$4:$M$12,13,FALSE),0)</f>
        <v/>
      </c>
      <c r="M13" s="13">
        <f>I13-K13-L13</f>
        <v/>
      </c>
      <c r="N13" s="10" t="inlineStr">
        <is>
          <t>Pendente</t>
        </is>
      </c>
    </row>
    <row r="14">
      <c r="A14" s="15" t="inlineStr">
        <is>
          <t>TOTAIS</t>
        </is>
      </c>
      <c r="B14" s="15" t="n"/>
      <c r="C14" s="15" t="n"/>
      <c r="D14" s="15" t="n"/>
      <c r="E14" s="15" t="n"/>
      <c r="F14" s="15" t="n"/>
      <c r="G14" s="15" t="n"/>
      <c r="H14" s="15" t="n"/>
      <c r="I14" s="17">
        <f>SUM(I4:I13)</f>
        <v/>
      </c>
      <c r="J14" s="15" t="n"/>
      <c r="K14" s="17">
        <f>SUM(K4:K13)</f>
        <v/>
      </c>
      <c r="L14" s="17">
        <f>SUM(L4:L13)</f>
        <v/>
      </c>
      <c r="M14" s="17">
        <f>SUM(M4:M13)</f>
        <v/>
      </c>
      <c r="N14" s="15" t="n"/>
    </row>
  </sheetData>
  <mergeCells count="1">
    <mergeCell ref="A1:N1"/>
  </mergeCells>
  <conditionalFormatting sqref="N4:N13">
    <cfRule type="expression" priority="1" dxfId="0" stopIfTrue="1">
      <formula>N4="Pago"</formula>
    </cfRule>
    <cfRule type="expression" priority="2" dxfId="1" stopIfTrue="1">
      <formula>N4="Pendente"</formula>
    </cfRule>
  </conditionalFormatting>
  <conditionalFormatting sqref="M4:M13">
    <cfRule type="cellIs" priority="3" operator="lessThan" dxfId="3">
      <formula>0</formula>
    </cfRule>
    <cfRule type="cellIs" priority="4" operator="greaterThanOrEqual" dxfId="4">
      <formula>0</formula>
    </cfRule>
  </conditionalFormatting>
  <dataValidations count="2">
    <dataValidation sqref="C4:C13" showErrorMessage="1" showInputMessage="1" allowBlank="0" type="list">
      <formula1>=Frota!$A$4:$A$12</formula1>
    </dataValidation>
    <dataValidation sqref="N4:N13" showErrorMessage="1" showInputMessage="1" allowBlank="0" type="list">
      <formula1>"Pago,Pendente"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6" customWidth="1" min="1" max="1"/>
    <col width="18" customWidth="1" min="2" max="2"/>
    <col width="16" customWidth="1" min="3" max="3"/>
    <col width="14" customWidth="1" min="4" max="4"/>
    <col width="14" customWidth="1" min="5" max="5"/>
    <col width="14" customWidth="1" min="6" max="6"/>
  </cols>
  <sheetData>
    <row r="1" ht="28" customHeight="1">
      <c r="A1" s="1" t="inlineStr">
        <is>
          <t>DASHBOARD - DESEMPENHO DA FROTA</t>
        </is>
      </c>
    </row>
    <row r="2"/>
    <row r="3">
      <c r="A3" s="15" t="inlineStr">
        <is>
          <t>Faturamento Total (R$)</t>
        </is>
      </c>
      <c r="B3" s="22" t="n"/>
      <c r="C3" s="23" t="n"/>
      <c r="D3" s="24">
        <f>Faturamento!I14</f>
        <v/>
      </c>
      <c r="E3" s="22" t="n"/>
      <c r="F3" s="23" t="n"/>
    </row>
    <row r="4">
      <c r="A4" s="15" t="inlineStr">
        <is>
          <t>Custo Total Estimado (R$)</t>
        </is>
      </c>
      <c r="B4" s="22" t="n"/>
      <c r="C4" s="23" t="n"/>
      <c r="D4" s="24">
        <f>Faturamento!L14</f>
        <v/>
      </c>
      <c r="E4" s="22" t="n"/>
      <c r="F4" s="23" t="n"/>
    </row>
    <row r="5">
      <c r="A5" s="15" t="inlineStr">
        <is>
          <t>Lucro Total (R$)</t>
        </is>
      </c>
      <c r="B5" s="22" t="n"/>
      <c r="C5" s="23" t="n"/>
      <c r="D5" s="24">
        <f>Faturamento!M14</f>
        <v/>
      </c>
      <c r="E5" s="22" t="n"/>
      <c r="F5" s="23" t="n"/>
    </row>
    <row r="6">
      <c r="A6" s="15" t="inlineStr">
        <is>
          <t>Ticket Médio por Viagem (R$)</t>
        </is>
      </c>
      <c r="B6" s="22" t="n"/>
      <c r="C6" s="23" t="n"/>
      <c r="D6" s="24">
        <f>IFERROR(AVERAGE(Faturamento!I4:I13),0)</f>
        <v/>
      </c>
      <c r="E6" s="22" t="n"/>
      <c r="F6" s="23" t="n"/>
    </row>
    <row r="7">
      <c r="A7" s="15" t="inlineStr">
        <is>
          <t>Veículos em Operação</t>
        </is>
      </c>
      <c r="B7" s="22" t="n"/>
      <c r="C7" s="23" t="n"/>
      <c r="D7" s="25">
        <f>COUNTIF(Frota!K4:K12,"Em operação")</f>
        <v/>
      </c>
      <c r="E7" s="22" t="n"/>
      <c r="F7" s="23" t="n"/>
    </row>
    <row r="8">
      <c r="A8" s="15" t="inlineStr">
        <is>
          <t>Veículos Parados/Manutenção</t>
        </is>
      </c>
      <c r="B8" s="22" t="n"/>
      <c r="C8" s="23" t="n"/>
      <c r="D8" s="25">
        <f>COUNTIF(Frota!K4:K12,"Parado")+COUNTIF(Frota!K4:K12,"Em manutenção")</f>
        <v/>
      </c>
      <c r="E8" s="22" t="n"/>
      <c r="F8" s="23" t="n"/>
    </row>
    <row r="9"/>
    <row r="10"/>
    <row r="11">
      <c r="A11" s="2" t="inlineStr">
        <is>
          <t>Placa</t>
        </is>
      </c>
      <c r="B11" s="2" t="inlineStr">
        <is>
          <t>Faturamento (R$)</t>
        </is>
      </c>
      <c r="C11" s="2" t="inlineStr">
        <is>
          <t>Lucro (R$)</t>
        </is>
      </c>
      <c r="E11" s="2" t="inlineStr">
        <is>
          <t>Status</t>
        </is>
      </c>
      <c r="F11" s="2" t="inlineStr">
        <is>
          <t>Quantidade</t>
        </is>
      </c>
    </row>
    <row r="12">
      <c r="A12" s="5">
        <f>Frota!A4</f>
        <v/>
      </c>
      <c r="B12" s="7">
        <f>SUMIF(Faturamento!$C$4:$C$13,A12,Faturamento!$I$4:$I$13)</f>
        <v/>
      </c>
      <c r="C12" s="7">
        <f>SUMIF(Faturamento!$C$4:$C$13,A12,Faturamento!$M$4:$M$13)</f>
        <v/>
      </c>
      <c r="E12" s="4" t="inlineStr">
        <is>
          <t>Em operação</t>
        </is>
      </c>
      <c r="F12" s="5">
        <f>COUNTIF(Frota!$K$4:$K$12,"Em operação")</f>
        <v/>
      </c>
    </row>
    <row r="13">
      <c r="A13" s="11">
        <f>Frota!A5</f>
        <v/>
      </c>
      <c r="B13" s="13">
        <f>SUMIF(Faturamento!$C$4:$C$13,A13,Faturamento!$I$4:$I$13)</f>
        <v/>
      </c>
      <c r="C13" s="13">
        <f>SUMIF(Faturamento!$C$4:$C$13,A13,Faturamento!$M$4:$M$13)</f>
        <v/>
      </c>
      <c r="E13" s="10" t="inlineStr">
        <is>
          <t>Em manutenção</t>
        </is>
      </c>
      <c r="F13" s="11">
        <f>COUNTIF(Frota!$K$4:$K$12,"Em manutenção")</f>
        <v/>
      </c>
    </row>
    <row r="14">
      <c r="A14" s="5">
        <f>Frota!A6</f>
        <v/>
      </c>
      <c r="B14" s="7">
        <f>SUMIF(Faturamento!$C$4:$C$13,A14,Faturamento!$I$4:$I$13)</f>
        <v/>
      </c>
      <c r="C14" s="7">
        <f>SUMIF(Faturamento!$C$4:$C$13,A14,Faturamento!$M$4:$M$13)</f>
        <v/>
      </c>
      <c r="E14" s="4" t="inlineStr">
        <is>
          <t>Parado</t>
        </is>
      </c>
      <c r="F14" s="5">
        <f>COUNTIF(Frota!$K$4:$K$12,"Parado")</f>
        <v/>
      </c>
    </row>
    <row r="15">
      <c r="A15" s="11">
        <f>Frota!A7</f>
        <v/>
      </c>
      <c r="B15" s="13">
        <f>SUMIF(Faturamento!$C$4:$C$13,A15,Faturamento!$I$4:$I$13)</f>
        <v/>
      </c>
      <c r="C15" s="13">
        <f>SUMIF(Faturamento!$C$4:$C$13,A15,Faturamento!$M$4:$M$13)</f>
        <v/>
      </c>
    </row>
    <row r="16">
      <c r="A16" s="5">
        <f>Frota!A8</f>
        <v/>
      </c>
      <c r="B16" s="7">
        <f>SUMIF(Faturamento!$C$4:$C$13,A16,Faturamento!$I$4:$I$13)</f>
        <v/>
      </c>
      <c r="C16" s="7">
        <f>SUMIF(Faturamento!$C$4:$C$13,A16,Faturamento!$M$4:$M$13)</f>
        <v/>
      </c>
    </row>
    <row r="17">
      <c r="A17" s="11">
        <f>Frota!A9</f>
        <v/>
      </c>
      <c r="B17" s="13">
        <f>SUMIF(Faturamento!$C$4:$C$13,A17,Faturamento!$I$4:$I$13)</f>
        <v/>
      </c>
      <c r="C17" s="13">
        <f>SUMIF(Faturamento!$C$4:$C$13,A17,Faturamento!$M$4:$M$13)</f>
        <v/>
      </c>
    </row>
    <row r="18">
      <c r="A18" s="5">
        <f>Frota!A10</f>
        <v/>
      </c>
      <c r="B18" s="7">
        <f>SUMIF(Faturamento!$C$4:$C$13,A18,Faturamento!$I$4:$I$13)</f>
        <v/>
      </c>
      <c r="C18" s="7">
        <f>SUMIF(Faturamento!$C$4:$C$13,A18,Faturamento!$M$4:$M$13)</f>
        <v/>
      </c>
    </row>
    <row r="19">
      <c r="A19" s="11">
        <f>Frota!A11</f>
        <v/>
      </c>
      <c r="B19" s="13">
        <f>SUMIF(Faturamento!$C$4:$C$13,A19,Faturamento!$I$4:$I$13)</f>
        <v/>
      </c>
      <c r="C19" s="13">
        <f>SUMIF(Faturamento!$C$4:$C$13,A19,Faturamento!$M$4:$M$13)</f>
        <v/>
      </c>
    </row>
    <row r="20">
      <c r="A20" s="5">
        <f>Frota!A12</f>
        <v/>
      </c>
      <c r="B20" s="7">
        <f>SUMIF(Faturamento!$C$4:$C$13,A20,Faturamento!$I$4:$I$13)</f>
        <v/>
      </c>
      <c r="C20" s="7">
        <f>SUMIF(Faturamento!$C$4:$C$13,A20,Faturamento!$M$4:$M$13)</f>
        <v/>
      </c>
    </row>
  </sheetData>
  <mergeCells count="13">
    <mergeCell ref="A1:F1"/>
    <mergeCell ref="A3:C3"/>
    <mergeCell ref="D3:F3"/>
    <mergeCell ref="A4:C4"/>
    <mergeCell ref="D4:F4"/>
    <mergeCell ref="A5:C5"/>
    <mergeCell ref="D5:F5"/>
    <mergeCell ref="A6:C6"/>
    <mergeCell ref="D6:F6"/>
    <mergeCell ref="A7:C7"/>
    <mergeCell ref="D7:F7"/>
    <mergeCell ref="A8:C8"/>
    <mergeCell ref="D8:F8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95" customWidth="1" min="2" max="2"/>
  </cols>
  <sheetData>
    <row r="1" ht="28" customHeight="1">
      <c r="A1" s="1" t="inlineStr">
        <is>
          <t>INSTRUÇÕES DE USO DA PLANILHA</t>
        </is>
      </c>
    </row>
    <row r="2"/>
    <row r="3" ht="55" customHeight="1">
      <c r="A3" s="26" t="inlineStr">
        <is>
          <t>Frota</t>
        </is>
      </c>
      <c r="B3" s="27" t="inlineStr">
        <is>
          <t>Cadastro dos veículos da transportadora: placa, modelo, motorista responsável, cidade base, quilometragem rodada, consumo de combustível, custos de manutenção e status atual (Em operação, Em manutenção ou Parado). Os custos e o custo por km são calculados automaticamente. Use o menu suspenso na coluna Status para atualizar a situação do veículo.</t>
        </is>
      </c>
    </row>
    <row r="4" ht="55" customHeight="1">
      <c r="A4" s="26" t="inlineStr">
        <is>
          <t>Faturamento</t>
        </is>
      </c>
      <c r="B4" s="27" t="inlineStr">
        <is>
          <t>Registro das viagens realizadas e do faturamento gerado por cada veículo. Ao selecionar a Placa (menu suspenso), o Motorista é preenchido automaticamente via VLOOKUP com base no cadastro da aba Frota. O Custo Estimado é calculado a partir do custo por km do veículo multiplicado pela distância percorrida. O Lucro Líquido considera o valor do frete, a comissão do motorista e o custo estimado da viagem.</t>
        </is>
      </c>
    </row>
    <row r="5" ht="55" customHeight="1">
      <c r="A5" s="26" t="inlineStr">
        <is>
          <t>Dashboard</t>
        </is>
      </c>
      <c r="B5" s="27" t="inlineStr">
        <is>
          <t>Painel com os principais indicadores: faturamento total, custo total, lucro total, ticket médio por viagem e quantidade de veículos em operação ou parados/em manutenção. Inclui gráfico de barras comparando faturamento e lucro por veículo, e gráfico de pizza com a distribuição do status da frota.</t>
        </is>
      </c>
    </row>
    <row r="6" ht="55" customHeight="1">
      <c r="A6" s="26" t="inlineStr">
        <is>
          <t>Campos editáveis</t>
        </is>
      </c>
      <c r="B6" s="27" t="inlineStr">
        <is>
          <t>As células com fundo amarelo claro (quando presentes) e os menus suspensos indicam campos que podem ser alterados pelo usuário sem comprometer as fórmulas da planilha.</t>
        </is>
      </c>
    </row>
    <row r="7" ht="55" customHeight="1">
      <c r="A7" s="26" t="inlineStr">
        <is>
          <t>Atualização</t>
        </is>
      </c>
      <c r="B7" s="27" t="inlineStr">
        <is>
          <t>Ao adicionar novos veículos ou viagens, mantenha o padrão de fórmulas das linhas anteriores (arraste as fórmulas para as novas linhas) e ajuste os intervalos de SUM, SUMIF, COUNTIF e VLOOKUP se necessário.</t>
        </is>
      </c>
    </row>
    <row r="8" ht="55" customHeight="1">
      <c r="A8" s="26" t="inlineStr">
        <is>
          <t>Boas práticas</t>
        </is>
      </c>
      <c r="B8" s="27" t="inlineStr">
        <is>
          <t>Revise periodicamente o status de pagamento das viagens (Pago/Pendente) e o status operacional dos veículos para manter os indicadores do Dashboard sempre atualizados.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2026-07-21T13:08:24Z</dcterms:created>
  <dcterms:modified xmlns:dcterms="http://purl.org/dc/terms/" xmlns:xsi="http://www.w3.org/2001/XMLSchema-instance" xsi:type="dcterms:W3CDTF">2026-07-21T13:08:24Z</dcterms:modified>
</cp:coreProperties>
</file>