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de Alunos" sheetId="1" state="visible" r:id="rId1"/>
    <sheet xmlns:r="http://schemas.openxmlformats.org/officeDocument/2006/relationships" name="Mensalidades" sheetId="2" state="visible" r:id="rId2"/>
    <sheet xmlns:r="http://schemas.openxmlformats.org/officeDocument/2006/relationships" name="Resumo Financeiro" sheetId="3" state="visible" r:id="rId3"/>
  </sheets>
  <definedNames>
    <definedName name="_xlnm._FilterDatabase" localSheetId="0" hidden="1">'Cadastro de Alunos'!$A$1:$L$101</definedName>
    <definedName name="_xlnm.Print_Area" localSheetId="0">'Cadastro de Alunos'!$A$1:$L$11</definedName>
    <definedName name="_xlnm._FilterDatabase" localSheetId="1" hidden="1">'Mensalidades'!$A$1:$S$101</definedName>
    <definedName name="_xlnm.Print_Area" localSheetId="1">'Mensalidades'!$A$1:$S$13</definedName>
    <definedName name="_xlnm.Print_Area" localSheetId="2">'Resumo Financeiro'!$A$1:$O$38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.##0,00"/>
    <numFmt numFmtId="165" formatCode="DD/MM/AAAA"/>
    <numFmt numFmtId="166" formatCode="DD/MM/YYYY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 Display"/>
      <b val="1"/>
      <color rgb="00FFFFFF"/>
      <sz val="13"/>
    </font>
    <font>
      <name val="Aptos Display"/>
      <b val="1"/>
      <color rgb="0022C55E"/>
      <sz val="13"/>
    </font>
    <font>
      <name val="Aptos Display"/>
      <b val="1"/>
      <color rgb="00FCA5A5"/>
      <sz val="13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9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9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164" fontId="5" fillId="2" borderId="1" applyAlignment="1" pivotButton="0" quotePrefix="0" xfId="0">
      <alignment horizontal="right" vertical="center"/>
    </xf>
    <xf numFmtId="164" fontId="6" fillId="2" borderId="1" applyAlignment="1" pivotButton="0" quotePrefix="0" xfId="0">
      <alignment horizontal="right" vertical="center"/>
    </xf>
    <xf numFmtId="164" fontId="7" fillId="2" borderId="1" applyAlignment="1" pivotButton="0" quotePrefix="0" xfId="0">
      <alignment horizontal="right" vertical="center"/>
    </xf>
    <xf numFmtId="9" fontId="7" fillId="2" borderId="1" applyAlignment="1" pivotButton="0" quotePrefix="0" xfId="0">
      <alignment horizontal="right" vertical="center"/>
    </xf>
    <xf numFmtId="1" fontId="6" fillId="2" borderId="1" applyAlignment="1" pivotButton="0" quotePrefix="0" xfId="0">
      <alignment horizontal="right" vertical="center"/>
    </xf>
    <xf numFmtId="1" fontId="7" fillId="2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horizontal="center" vertical="center" wrapText="1" shrinkToFit="1"/>
    </xf>
    <xf numFmtId="1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164" fontId="5" fillId="2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center" vertical="center" wrapText="1"/>
    </xf>
    <xf numFmtId="164" fontId="6" fillId="2" borderId="1" applyAlignment="1" pivotButton="0" quotePrefix="0" xfId="0">
      <alignment horizontal="right" vertical="center" wrapText="1"/>
    </xf>
    <xf numFmtId="0" fontId="2" fillId="4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horizontal="right" vertical="center" wrapText="1"/>
    </xf>
    <xf numFmtId="9" fontId="7" fillId="2" borderId="1" applyAlignment="1" pivotButton="0" quotePrefix="0" xfId="0">
      <alignment horizontal="right" vertical="center" wrapText="1"/>
    </xf>
    <xf numFmtId="1" fontId="6" fillId="2" borderId="1" applyAlignment="1" pivotButton="0" quotePrefix="0" xfId="0">
      <alignment horizontal="right" vertical="center" wrapText="1"/>
    </xf>
    <xf numFmtId="1" fontId="7" fillId="2" borderId="1" applyAlignment="1" pivotButton="0" quotePrefix="0" xfId="0">
      <alignment horizontal="right" vertical="center" wrapText="1"/>
    </xf>
    <xf numFmtId="0" fontId="1" fillId="2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right" vertical="center" wrapText="1"/>
    </xf>
    <xf numFmtId="9" fontId="2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right" vertical="center" wrapText="1"/>
    </xf>
    <xf numFmtId="9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FFBEB"/>
        </patternFill>
      </fill>
    </dxf>
    <dxf>
      <font>
        <name val="Aptos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Faturado x Recebido por Competência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Financeiro'!B11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 Financeiro'!$A$12:$A$23</f>
            </numRef>
          </cat>
          <val>
            <numRef>
              <f>'Resumo Financeiro'!$B$12:$B$23</f>
            </numRef>
          </val>
        </ser>
        <ser>
          <idx val="1"/>
          <order val="1"/>
          <tx>
            <strRef>
              <f>'Resumo Financeiro'!C11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 Financeiro'!$A$12:$A$23</f>
            </numRef>
          </cat>
          <val>
            <numRef>
              <f>'Resumo Financeiro'!$C$12:$C$23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'Resumo Financeiro'!N2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4B8A6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 Financeiro'!$M$3:$M$6</f>
            </numRef>
          </cat>
          <val>
            <numRef>
              <f>'Resumo Financeiro'!$N$3:$N$6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3" customWidth="1" min="2" max="2"/>
    <col width="24" customWidth="1" min="3" max="3"/>
    <col width="18" customWidth="1" min="4" max="4"/>
    <col width="14" customWidth="1" min="5" max="5"/>
    <col width="12" customWidth="1" min="6" max="6"/>
    <col width="18" customWidth="1" min="7" max="7"/>
    <col width="17" customWidth="1" min="8" max="8"/>
    <col width="30" customWidth="1" min="9" max="9"/>
    <col width="25" customWidth="1" min="10" max="10"/>
    <col width="19" customWidth="1" min="11" max="11"/>
    <col width="21" customWidth="1" min="12" max="12"/>
  </cols>
  <sheetData>
    <row r="1" ht="32" customHeight="1">
      <c r="A1" s="29" t="inlineStr">
        <is>
          <t>Matrícula</t>
        </is>
      </c>
      <c r="B1" s="29" t="inlineStr">
        <is>
          <t>Nome do Aluno</t>
        </is>
      </c>
      <c r="C1" s="29" t="inlineStr">
        <is>
          <t>Responsável Financeiro</t>
        </is>
      </c>
      <c r="D1" s="29" t="inlineStr">
        <is>
          <t>CPF do Responsável</t>
        </is>
      </c>
      <c r="E1" s="29" t="inlineStr">
        <is>
          <t>Turma</t>
        </is>
      </c>
      <c r="F1" s="29" t="inlineStr">
        <is>
          <t>Turno</t>
        </is>
      </c>
      <c r="G1" s="29" t="inlineStr">
        <is>
          <t>Cidade</t>
        </is>
      </c>
      <c r="H1" s="29" t="inlineStr">
        <is>
          <t>Telefone</t>
        </is>
      </c>
      <c r="I1" s="29" t="inlineStr">
        <is>
          <t>E-mail</t>
        </is>
      </c>
      <c r="J1" s="29" t="inlineStr">
        <is>
          <t>Valor Mensalidade Padrão</t>
        </is>
      </c>
      <c r="K1" s="29" t="inlineStr">
        <is>
          <t>Bolsa/Desconto %</t>
        </is>
      </c>
      <c r="L1" s="29" t="inlineStr">
        <is>
          <t>Status da Matrícula</t>
        </is>
      </c>
    </row>
    <row r="2">
      <c r="A2" s="2" t="inlineStr">
        <is>
          <t>ALU-2026-001</t>
        </is>
      </c>
      <c r="B2" s="3" t="inlineStr">
        <is>
          <t>João Silva</t>
        </is>
      </c>
      <c r="C2" s="3" t="inlineStr">
        <is>
          <t>Marcos Silva</t>
        </is>
      </c>
      <c r="D2" s="4" t="inlineStr">
        <is>
          <t>01234567890</t>
        </is>
      </c>
      <c r="E2" s="3" t="inlineStr">
        <is>
          <t>1º Ano A</t>
        </is>
      </c>
      <c r="F2" s="2" t="inlineStr">
        <is>
          <t>Manhã</t>
        </is>
      </c>
      <c r="G2" s="3" t="inlineStr">
        <is>
          <t>São Paulo</t>
        </is>
      </c>
      <c r="H2" s="3" t="inlineStr">
        <is>
          <t>(11) 99876-1201</t>
        </is>
      </c>
      <c r="I2" s="3" t="inlineStr">
        <is>
          <t>marcos.silva@email.com</t>
        </is>
      </c>
      <c r="J2" s="5" t="n">
        <v>950</v>
      </c>
      <c r="K2" s="30" t="n">
        <v>0</v>
      </c>
      <c r="L2" s="2" t="inlineStr">
        <is>
          <t>Ativo</t>
        </is>
      </c>
    </row>
    <row r="3">
      <c r="A3" s="2" t="inlineStr">
        <is>
          <t>ALU-2026-002</t>
        </is>
      </c>
      <c r="B3" s="3" t="inlineStr">
        <is>
          <t>Maria Oliveira</t>
        </is>
      </c>
      <c r="C3" s="3" t="inlineStr">
        <is>
          <t>Patrícia Oliveira</t>
        </is>
      </c>
      <c r="D3" s="4" t="inlineStr">
        <is>
          <t>12345678901</t>
        </is>
      </c>
      <c r="E3" s="3" t="inlineStr">
        <is>
          <t>1º Ano A</t>
        </is>
      </c>
      <c r="F3" s="2" t="inlineStr">
        <is>
          <t>Tarde</t>
        </is>
      </c>
      <c r="G3" s="3" t="inlineStr">
        <is>
          <t>Campinas</t>
        </is>
      </c>
      <c r="H3" s="3" t="inlineStr">
        <is>
          <t>(19) 99765-2202</t>
        </is>
      </c>
      <c r="I3" s="3" t="inlineStr">
        <is>
          <t>patricia.oliveira@email.com</t>
        </is>
      </c>
      <c r="J3" s="5" t="n">
        <v>980</v>
      </c>
      <c r="K3" s="30" t="n">
        <v>0.05</v>
      </c>
      <c r="L3" s="2" t="inlineStr">
        <is>
          <t>Ativo</t>
        </is>
      </c>
    </row>
    <row r="4">
      <c r="A4" s="2" t="inlineStr">
        <is>
          <t>ALU-2026-003</t>
        </is>
      </c>
      <c r="B4" s="3" t="inlineStr">
        <is>
          <t>Pedro Santos</t>
        </is>
      </c>
      <c r="C4" s="3" t="inlineStr">
        <is>
          <t>Renato Santos</t>
        </is>
      </c>
      <c r="D4" s="4" t="inlineStr">
        <is>
          <t>23456789012</t>
        </is>
      </c>
      <c r="E4" s="3" t="inlineStr">
        <is>
          <t>2º Ano B</t>
        </is>
      </c>
      <c r="F4" s="2" t="inlineStr">
        <is>
          <t>Manhã</t>
        </is>
      </c>
      <c r="G4" s="3" t="inlineStr">
        <is>
          <t>Curitiba</t>
        </is>
      </c>
      <c r="H4" s="3" t="inlineStr">
        <is>
          <t>(41) 99654-3303</t>
        </is>
      </c>
      <c r="I4" s="3" t="inlineStr">
        <is>
          <t>renato.santos@email.com</t>
        </is>
      </c>
      <c r="J4" s="5" t="n">
        <v>1200</v>
      </c>
      <c r="K4" s="30" t="n">
        <v>0.1</v>
      </c>
      <c r="L4" s="2" t="inlineStr">
        <is>
          <t>Ativo</t>
        </is>
      </c>
    </row>
    <row r="5">
      <c r="A5" s="2" t="inlineStr">
        <is>
          <t>ALU-2026-004</t>
        </is>
      </c>
      <c r="B5" s="3" t="inlineStr">
        <is>
          <t>Ana Souza</t>
        </is>
      </c>
      <c r="C5" s="3" t="inlineStr">
        <is>
          <t>Carla Souza</t>
        </is>
      </c>
      <c r="D5" s="4" t="inlineStr">
        <is>
          <t>34567890123</t>
        </is>
      </c>
      <c r="E5" s="3" t="inlineStr">
        <is>
          <t>2º Ano B</t>
        </is>
      </c>
      <c r="F5" s="2" t="inlineStr">
        <is>
          <t>Tarde</t>
        </is>
      </c>
      <c r="G5" s="3" t="inlineStr">
        <is>
          <t>Belo Horizonte</t>
        </is>
      </c>
      <c r="H5" s="3" t="inlineStr">
        <is>
          <t>(31) 99543-4404</t>
        </is>
      </c>
      <c r="I5" s="3" t="inlineStr">
        <is>
          <t>carla.souza@email.com</t>
        </is>
      </c>
      <c r="J5" s="5" t="n">
        <v>1100</v>
      </c>
      <c r="K5" s="30" t="n">
        <v>0</v>
      </c>
      <c r="L5" s="2" t="inlineStr">
        <is>
          <t>Ativo</t>
        </is>
      </c>
    </row>
    <row r="6">
      <c r="A6" s="2" t="inlineStr">
        <is>
          <t>ALU-2026-005</t>
        </is>
      </c>
      <c r="B6" s="3" t="inlineStr">
        <is>
          <t>Carlos Pereira</t>
        </is>
      </c>
      <c r="C6" s="3" t="inlineStr">
        <is>
          <t>Beatriz Pereira</t>
        </is>
      </c>
      <c r="D6" s="4" t="inlineStr">
        <is>
          <t>45678901234</t>
        </is>
      </c>
      <c r="E6" s="3" t="inlineStr">
        <is>
          <t>5º Ano A</t>
        </is>
      </c>
      <c r="F6" s="2" t="inlineStr">
        <is>
          <t>Manhã</t>
        </is>
      </c>
      <c r="G6" s="3" t="inlineStr">
        <is>
          <t>Rio de Janeiro</t>
        </is>
      </c>
      <c r="H6" s="3" t="inlineStr">
        <is>
          <t>(21) 99432-5505</t>
        </is>
      </c>
      <c r="I6" s="3" t="inlineStr">
        <is>
          <t>beatriz.pereira@email.com</t>
        </is>
      </c>
      <c r="J6" s="5" t="n">
        <v>1450</v>
      </c>
      <c r="K6" s="30" t="n">
        <v>0.15</v>
      </c>
      <c r="L6" s="2" t="inlineStr">
        <is>
          <t>Ativo</t>
        </is>
      </c>
    </row>
    <row r="7">
      <c r="A7" s="2" t="inlineStr">
        <is>
          <t>ALU-2026-006</t>
        </is>
      </c>
      <c r="B7" s="3" t="inlineStr">
        <is>
          <t>Juliana Costa</t>
        </is>
      </c>
      <c r="C7" s="3" t="inlineStr">
        <is>
          <t>Sérgio Costa</t>
        </is>
      </c>
      <c r="D7" s="4" t="inlineStr">
        <is>
          <t>56789012345</t>
        </is>
      </c>
      <c r="E7" s="3" t="inlineStr">
        <is>
          <t>5º Ano A</t>
        </is>
      </c>
      <c r="F7" s="2" t="inlineStr">
        <is>
          <t>Tarde</t>
        </is>
      </c>
      <c r="G7" s="3" t="inlineStr">
        <is>
          <t>Brasília</t>
        </is>
      </c>
      <c r="H7" s="3" t="inlineStr">
        <is>
          <t>(61) 99321-6606</t>
        </is>
      </c>
      <c r="I7" s="3" t="inlineStr">
        <is>
          <t>sergio.costa@email.com</t>
        </is>
      </c>
      <c r="J7" s="5" t="n">
        <v>780</v>
      </c>
      <c r="K7" s="30" t="n">
        <v>0.2</v>
      </c>
      <c r="L7" s="2" t="inlineStr">
        <is>
          <t>Ativo</t>
        </is>
      </c>
    </row>
    <row r="8">
      <c r="A8" s="2" t="inlineStr">
        <is>
          <t>ALU-2026-007</t>
        </is>
      </c>
      <c r="B8" s="3" t="inlineStr">
        <is>
          <t>Rafael Almeida</t>
        </is>
      </c>
      <c r="C8" s="3" t="inlineStr">
        <is>
          <t>Luciana Almeida</t>
        </is>
      </c>
      <c r="D8" s="4" t="inlineStr">
        <is>
          <t>67890123456</t>
        </is>
      </c>
      <c r="E8" s="3" t="inlineStr">
        <is>
          <t>6º Ano B</t>
        </is>
      </c>
      <c r="F8" s="2" t="inlineStr">
        <is>
          <t>Manhã</t>
        </is>
      </c>
      <c r="G8" s="3" t="inlineStr">
        <is>
          <t>São Paulo</t>
        </is>
      </c>
      <c r="H8" s="3" t="inlineStr">
        <is>
          <t>(11) 99210-7707</t>
        </is>
      </c>
      <c r="I8" s="3" t="inlineStr">
        <is>
          <t>luciana.almeida@email.com</t>
        </is>
      </c>
      <c r="J8" s="5" t="n">
        <v>980</v>
      </c>
      <c r="K8" s="30" t="n">
        <v>0.05</v>
      </c>
      <c r="L8" s="2" t="inlineStr">
        <is>
          <t>Ativo</t>
        </is>
      </c>
    </row>
    <row r="9">
      <c r="A9" s="2" t="inlineStr">
        <is>
          <t>ALU-2026-008</t>
        </is>
      </c>
      <c r="B9" s="3" t="inlineStr">
        <is>
          <t>Camila Ferreira</t>
        </is>
      </c>
      <c r="C9" s="3" t="inlineStr">
        <is>
          <t>Eduardo Ferreira</t>
        </is>
      </c>
      <c r="D9" s="4" t="inlineStr">
        <is>
          <t>78901234567</t>
        </is>
      </c>
      <c r="E9" s="3" t="inlineStr">
        <is>
          <t>6º Ano B</t>
        </is>
      </c>
      <c r="F9" s="2" t="inlineStr">
        <is>
          <t>Tarde</t>
        </is>
      </c>
      <c r="G9" s="3" t="inlineStr">
        <is>
          <t>Recife</t>
        </is>
      </c>
      <c r="H9" s="3" t="inlineStr">
        <is>
          <t>(81) 99109-8808</t>
        </is>
      </c>
      <c r="I9" s="3" t="inlineStr">
        <is>
          <t>eduardo.ferreira@email.com</t>
        </is>
      </c>
      <c r="J9" s="5" t="n">
        <v>1200</v>
      </c>
      <c r="K9" s="30" t="n">
        <v>0</v>
      </c>
      <c r="L9" s="2" t="inlineStr">
        <is>
          <t>Ativo</t>
        </is>
      </c>
    </row>
    <row r="10">
      <c r="A10" s="2" t="inlineStr">
        <is>
          <t>ALU-2026-009</t>
        </is>
      </c>
      <c r="B10" s="3" t="inlineStr">
        <is>
          <t>Lucas Rodrigues</t>
        </is>
      </c>
      <c r="C10" s="3" t="inlineStr">
        <is>
          <t>Mariana Rodrigues</t>
        </is>
      </c>
      <c r="D10" s="4" t="inlineStr">
        <is>
          <t>89012345678</t>
        </is>
      </c>
      <c r="E10" s="3" t="inlineStr">
        <is>
          <t>9º Ano A</t>
        </is>
      </c>
      <c r="F10" s="2" t="inlineStr">
        <is>
          <t>Manhã</t>
        </is>
      </c>
      <c r="G10" s="3" t="inlineStr">
        <is>
          <t>Fortaleza</t>
        </is>
      </c>
      <c r="H10" s="3" t="inlineStr">
        <is>
          <t>(85) 99098-9909</t>
        </is>
      </c>
      <c r="I10" s="3" t="inlineStr">
        <is>
          <t>mariana.rodrigues@email.com</t>
        </is>
      </c>
      <c r="J10" s="5" t="n">
        <v>1100</v>
      </c>
      <c r="K10" s="30" t="n">
        <v>0.1</v>
      </c>
      <c r="L10" s="2" t="inlineStr">
        <is>
          <t>Ativo</t>
        </is>
      </c>
    </row>
    <row r="11">
      <c r="A11" s="2" t="inlineStr">
        <is>
          <t>ALU-2026-010</t>
        </is>
      </c>
      <c r="B11" s="3" t="inlineStr">
        <is>
          <t>Fernanda Lima</t>
        </is>
      </c>
      <c r="C11" s="3" t="inlineStr">
        <is>
          <t>Roberto Lima</t>
        </is>
      </c>
      <c r="D11" s="4" t="inlineStr">
        <is>
          <t>90123456789</t>
        </is>
      </c>
      <c r="E11" s="3" t="inlineStr">
        <is>
          <t>9º Ano A</t>
        </is>
      </c>
      <c r="F11" s="2" t="inlineStr">
        <is>
          <t>Tarde</t>
        </is>
      </c>
      <c r="G11" s="3" t="inlineStr">
        <is>
          <t>Curitiba</t>
        </is>
      </c>
      <c r="H11" s="3" t="inlineStr">
        <is>
          <t>(41) 98987-1010</t>
        </is>
      </c>
      <c r="I11" s="3" t="inlineStr">
        <is>
          <t>roberto.lima@email.com</t>
        </is>
      </c>
      <c r="J11" s="5" t="n">
        <v>1300</v>
      </c>
      <c r="K11" s="30" t="n">
        <v>0</v>
      </c>
      <c r="L11" s="2" t="inlineStr">
        <is>
          <t>Inativo</t>
        </is>
      </c>
    </row>
    <row r="12">
      <c r="A12" s="2" t="n"/>
      <c r="B12" s="3" t="n"/>
      <c r="C12" s="3" t="n"/>
      <c r="D12" s="4" t="n"/>
      <c r="E12" s="3" t="n"/>
      <c r="F12" s="2" t="n"/>
      <c r="G12" s="3" t="n"/>
      <c r="H12" s="3" t="n"/>
      <c r="I12" s="3" t="n"/>
      <c r="J12" s="5" t="n"/>
      <c r="K12" s="6" t="n"/>
      <c r="L12" s="2" t="n"/>
    </row>
    <row r="13">
      <c r="A13" s="2" t="n"/>
      <c r="B13" s="3" t="n"/>
      <c r="C13" s="3" t="n"/>
      <c r="D13" s="4" t="n"/>
      <c r="E13" s="3" t="n"/>
      <c r="F13" s="2" t="n"/>
      <c r="G13" s="3" t="n"/>
      <c r="H13" s="3" t="n"/>
      <c r="I13" s="3" t="n"/>
      <c r="J13" s="5" t="n"/>
      <c r="K13" s="6" t="n"/>
      <c r="L13" s="2" t="n"/>
    </row>
    <row r="14">
      <c r="A14" s="2" t="n"/>
      <c r="B14" s="3" t="n"/>
      <c r="C14" s="3" t="n"/>
      <c r="D14" s="4" t="n"/>
      <c r="E14" s="3" t="n"/>
      <c r="F14" s="2" t="n"/>
      <c r="G14" s="3" t="n"/>
      <c r="H14" s="3" t="n"/>
      <c r="I14" s="3" t="n"/>
      <c r="J14" s="5" t="n"/>
      <c r="K14" s="6" t="n"/>
      <c r="L14" s="2" t="n"/>
    </row>
    <row r="15">
      <c r="A15" s="2" t="n"/>
      <c r="B15" s="3" t="n"/>
      <c r="C15" s="3" t="n"/>
      <c r="D15" s="4" t="n"/>
      <c r="E15" s="3" t="n"/>
      <c r="F15" s="2" t="n"/>
      <c r="G15" s="3" t="n"/>
      <c r="H15" s="3" t="n"/>
      <c r="I15" s="3" t="n"/>
      <c r="J15" s="5" t="n"/>
      <c r="K15" s="6" t="n"/>
      <c r="L15" s="2" t="n"/>
    </row>
    <row r="16">
      <c r="A16" s="2" t="n"/>
      <c r="B16" s="3" t="n"/>
      <c r="C16" s="3" t="n"/>
      <c r="D16" s="4" t="n"/>
      <c r="E16" s="3" t="n"/>
      <c r="F16" s="2" t="n"/>
      <c r="G16" s="3" t="n"/>
      <c r="H16" s="3" t="n"/>
      <c r="I16" s="3" t="n"/>
      <c r="J16" s="5" t="n"/>
      <c r="K16" s="6" t="n"/>
      <c r="L16" s="2" t="n"/>
    </row>
    <row r="17">
      <c r="A17" s="2" t="n"/>
      <c r="B17" s="3" t="n"/>
      <c r="C17" s="3" t="n"/>
      <c r="D17" s="4" t="n"/>
      <c r="E17" s="3" t="n"/>
      <c r="F17" s="2" t="n"/>
      <c r="G17" s="3" t="n"/>
      <c r="H17" s="3" t="n"/>
      <c r="I17" s="3" t="n"/>
      <c r="J17" s="5" t="n"/>
      <c r="K17" s="6" t="n"/>
      <c r="L17" s="2" t="n"/>
    </row>
    <row r="18">
      <c r="A18" s="2" t="n"/>
      <c r="B18" s="3" t="n"/>
      <c r="C18" s="3" t="n"/>
      <c r="D18" s="4" t="n"/>
      <c r="E18" s="3" t="n"/>
      <c r="F18" s="2" t="n"/>
      <c r="G18" s="3" t="n"/>
      <c r="H18" s="3" t="n"/>
      <c r="I18" s="3" t="n"/>
      <c r="J18" s="5" t="n"/>
      <c r="K18" s="6" t="n"/>
      <c r="L18" s="2" t="n"/>
    </row>
    <row r="19">
      <c r="A19" s="2" t="n"/>
      <c r="B19" s="3" t="n"/>
      <c r="C19" s="3" t="n"/>
      <c r="D19" s="4" t="n"/>
      <c r="E19" s="3" t="n"/>
      <c r="F19" s="2" t="n"/>
      <c r="G19" s="3" t="n"/>
      <c r="H19" s="3" t="n"/>
      <c r="I19" s="3" t="n"/>
      <c r="J19" s="5" t="n"/>
      <c r="K19" s="6" t="n"/>
      <c r="L19" s="2" t="n"/>
    </row>
    <row r="20">
      <c r="A20" s="2" t="n"/>
      <c r="B20" s="3" t="n"/>
      <c r="C20" s="3" t="n"/>
      <c r="D20" s="4" t="n"/>
      <c r="E20" s="3" t="n"/>
      <c r="F20" s="2" t="n"/>
      <c r="G20" s="3" t="n"/>
      <c r="H20" s="3" t="n"/>
      <c r="I20" s="3" t="n"/>
      <c r="J20" s="5" t="n"/>
      <c r="K20" s="6" t="n"/>
      <c r="L20" s="2" t="n"/>
    </row>
    <row r="21">
      <c r="A21" s="2" t="n"/>
      <c r="B21" s="3" t="n"/>
      <c r="C21" s="3" t="n"/>
      <c r="D21" s="4" t="n"/>
      <c r="E21" s="3" t="n"/>
      <c r="F21" s="2" t="n"/>
      <c r="G21" s="3" t="n"/>
      <c r="H21" s="3" t="n"/>
      <c r="I21" s="3" t="n"/>
      <c r="J21" s="5" t="n"/>
      <c r="K21" s="6" t="n"/>
      <c r="L21" s="2" t="n"/>
    </row>
    <row r="22">
      <c r="A22" s="2" t="n"/>
      <c r="B22" s="3" t="n"/>
      <c r="C22" s="3" t="n"/>
      <c r="D22" s="4" t="n"/>
      <c r="E22" s="3" t="n"/>
      <c r="F22" s="2" t="n"/>
      <c r="G22" s="3" t="n"/>
      <c r="H22" s="3" t="n"/>
      <c r="I22" s="3" t="n"/>
      <c r="J22" s="5" t="n"/>
      <c r="K22" s="6" t="n"/>
      <c r="L22" s="2" t="n"/>
    </row>
    <row r="23">
      <c r="A23" s="2" t="n"/>
      <c r="B23" s="3" t="n"/>
      <c r="C23" s="3" t="n"/>
      <c r="D23" s="4" t="n"/>
      <c r="E23" s="3" t="n"/>
      <c r="F23" s="2" t="n"/>
      <c r="G23" s="3" t="n"/>
      <c r="H23" s="3" t="n"/>
      <c r="I23" s="3" t="n"/>
      <c r="J23" s="5" t="n"/>
      <c r="K23" s="6" t="n"/>
      <c r="L23" s="2" t="n"/>
    </row>
    <row r="24">
      <c r="A24" s="2" t="n"/>
      <c r="B24" s="3" t="n"/>
      <c r="C24" s="3" t="n"/>
      <c r="D24" s="4" t="n"/>
      <c r="E24" s="3" t="n"/>
      <c r="F24" s="2" t="n"/>
      <c r="G24" s="3" t="n"/>
      <c r="H24" s="3" t="n"/>
      <c r="I24" s="3" t="n"/>
      <c r="J24" s="5" t="n"/>
      <c r="K24" s="6" t="n"/>
      <c r="L24" s="2" t="n"/>
    </row>
    <row r="25">
      <c r="A25" s="2" t="n"/>
      <c r="B25" s="3" t="n"/>
      <c r="C25" s="3" t="n"/>
      <c r="D25" s="4" t="n"/>
      <c r="E25" s="3" t="n"/>
      <c r="F25" s="2" t="n"/>
      <c r="G25" s="3" t="n"/>
      <c r="H25" s="3" t="n"/>
      <c r="I25" s="3" t="n"/>
      <c r="J25" s="5" t="n"/>
      <c r="K25" s="6" t="n"/>
      <c r="L25" s="2" t="n"/>
    </row>
    <row r="26">
      <c r="A26" s="2" t="n"/>
      <c r="B26" s="3" t="n"/>
      <c r="C26" s="3" t="n"/>
      <c r="D26" s="4" t="n"/>
      <c r="E26" s="3" t="n"/>
      <c r="F26" s="2" t="n"/>
      <c r="G26" s="3" t="n"/>
      <c r="H26" s="3" t="n"/>
      <c r="I26" s="3" t="n"/>
      <c r="J26" s="5" t="n"/>
      <c r="K26" s="6" t="n"/>
      <c r="L26" s="2" t="n"/>
    </row>
    <row r="27">
      <c r="A27" s="2" t="n"/>
      <c r="B27" s="3" t="n"/>
      <c r="C27" s="3" t="n"/>
      <c r="D27" s="4" t="n"/>
      <c r="E27" s="3" t="n"/>
      <c r="F27" s="2" t="n"/>
      <c r="G27" s="3" t="n"/>
      <c r="H27" s="3" t="n"/>
      <c r="I27" s="3" t="n"/>
      <c r="J27" s="5" t="n"/>
      <c r="K27" s="6" t="n"/>
      <c r="L27" s="2" t="n"/>
    </row>
    <row r="28">
      <c r="A28" s="2" t="n"/>
      <c r="B28" s="3" t="n"/>
      <c r="C28" s="3" t="n"/>
      <c r="D28" s="4" t="n"/>
      <c r="E28" s="3" t="n"/>
      <c r="F28" s="2" t="n"/>
      <c r="G28" s="3" t="n"/>
      <c r="H28" s="3" t="n"/>
      <c r="I28" s="3" t="n"/>
      <c r="J28" s="5" t="n"/>
      <c r="K28" s="6" t="n"/>
      <c r="L28" s="2" t="n"/>
    </row>
    <row r="29">
      <c r="A29" s="2" t="n"/>
      <c r="B29" s="3" t="n"/>
      <c r="C29" s="3" t="n"/>
      <c r="D29" s="4" t="n"/>
      <c r="E29" s="3" t="n"/>
      <c r="F29" s="2" t="n"/>
      <c r="G29" s="3" t="n"/>
      <c r="H29" s="3" t="n"/>
      <c r="I29" s="3" t="n"/>
      <c r="J29" s="5" t="n"/>
      <c r="K29" s="6" t="n"/>
      <c r="L29" s="2" t="n"/>
    </row>
    <row r="30">
      <c r="A30" s="2" t="n"/>
      <c r="B30" s="3" t="n"/>
      <c r="C30" s="3" t="n"/>
      <c r="D30" s="4" t="n"/>
      <c r="E30" s="3" t="n"/>
      <c r="F30" s="2" t="n"/>
      <c r="G30" s="3" t="n"/>
      <c r="H30" s="3" t="n"/>
      <c r="I30" s="3" t="n"/>
      <c r="J30" s="5" t="n"/>
      <c r="K30" s="6" t="n"/>
      <c r="L30" s="2" t="n"/>
    </row>
    <row r="31">
      <c r="A31" s="2" t="n"/>
      <c r="B31" s="3" t="n"/>
      <c r="C31" s="3" t="n"/>
      <c r="D31" s="4" t="n"/>
      <c r="E31" s="3" t="n"/>
      <c r="F31" s="2" t="n"/>
      <c r="G31" s="3" t="n"/>
      <c r="H31" s="3" t="n"/>
      <c r="I31" s="3" t="n"/>
      <c r="J31" s="5" t="n"/>
      <c r="K31" s="6" t="n"/>
      <c r="L31" s="2" t="n"/>
    </row>
    <row r="32">
      <c r="A32" s="2" t="n"/>
      <c r="B32" s="3" t="n"/>
      <c r="C32" s="3" t="n"/>
      <c r="D32" s="4" t="n"/>
      <c r="E32" s="3" t="n"/>
      <c r="F32" s="2" t="n"/>
      <c r="G32" s="3" t="n"/>
      <c r="H32" s="3" t="n"/>
      <c r="I32" s="3" t="n"/>
      <c r="J32" s="5" t="n"/>
      <c r="K32" s="6" t="n"/>
      <c r="L32" s="2" t="n"/>
    </row>
    <row r="33">
      <c r="A33" s="2" t="n"/>
      <c r="B33" s="3" t="n"/>
      <c r="C33" s="3" t="n"/>
      <c r="D33" s="4" t="n"/>
      <c r="E33" s="3" t="n"/>
      <c r="F33" s="2" t="n"/>
      <c r="G33" s="3" t="n"/>
      <c r="H33" s="3" t="n"/>
      <c r="I33" s="3" t="n"/>
      <c r="J33" s="5" t="n"/>
      <c r="K33" s="6" t="n"/>
      <c r="L33" s="2" t="n"/>
    </row>
    <row r="34">
      <c r="A34" s="2" t="n"/>
      <c r="B34" s="3" t="n"/>
      <c r="C34" s="3" t="n"/>
      <c r="D34" s="4" t="n"/>
      <c r="E34" s="3" t="n"/>
      <c r="F34" s="2" t="n"/>
      <c r="G34" s="3" t="n"/>
      <c r="H34" s="3" t="n"/>
      <c r="I34" s="3" t="n"/>
      <c r="J34" s="5" t="n"/>
      <c r="K34" s="6" t="n"/>
      <c r="L34" s="2" t="n"/>
    </row>
    <row r="35">
      <c r="A35" s="2" t="n"/>
      <c r="B35" s="3" t="n"/>
      <c r="C35" s="3" t="n"/>
      <c r="D35" s="4" t="n"/>
      <c r="E35" s="3" t="n"/>
      <c r="F35" s="2" t="n"/>
      <c r="G35" s="3" t="n"/>
      <c r="H35" s="3" t="n"/>
      <c r="I35" s="3" t="n"/>
      <c r="J35" s="5" t="n"/>
      <c r="K35" s="6" t="n"/>
      <c r="L35" s="2" t="n"/>
    </row>
    <row r="36">
      <c r="A36" s="2" t="n"/>
      <c r="B36" s="3" t="n"/>
      <c r="C36" s="3" t="n"/>
      <c r="D36" s="4" t="n"/>
      <c r="E36" s="3" t="n"/>
      <c r="F36" s="2" t="n"/>
      <c r="G36" s="3" t="n"/>
      <c r="H36" s="3" t="n"/>
      <c r="I36" s="3" t="n"/>
      <c r="J36" s="5" t="n"/>
      <c r="K36" s="6" t="n"/>
      <c r="L36" s="2" t="n"/>
    </row>
    <row r="37">
      <c r="A37" s="2" t="n"/>
      <c r="B37" s="3" t="n"/>
      <c r="C37" s="3" t="n"/>
      <c r="D37" s="4" t="n"/>
      <c r="E37" s="3" t="n"/>
      <c r="F37" s="2" t="n"/>
      <c r="G37" s="3" t="n"/>
      <c r="H37" s="3" t="n"/>
      <c r="I37" s="3" t="n"/>
      <c r="J37" s="5" t="n"/>
      <c r="K37" s="6" t="n"/>
      <c r="L37" s="2" t="n"/>
    </row>
    <row r="38">
      <c r="A38" s="2" t="n"/>
      <c r="B38" s="3" t="n"/>
      <c r="C38" s="3" t="n"/>
      <c r="D38" s="4" t="n"/>
      <c r="E38" s="3" t="n"/>
      <c r="F38" s="2" t="n"/>
      <c r="G38" s="3" t="n"/>
      <c r="H38" s="3" t="n"/>
      <c r="I38" s="3" t="n"/>
      <c r="J38" s="5" t="n"/>
      <c r="K38" s="6" t="n"/>
      <c r="L38" s="2" t="n"/>
    </row>
    <row r="39">
      <c r="A39" s="2" t="n"/>
      <c r="B39" s="3" t="n"/>
      <c r="C39" s="3" t="n"/>
      <c r="D39" s="4" t="n"/>
      <c r="E39" s="3" t="n"/>
      <c r="F39" s="2" t="n"/>
      <c r="G39" s="3" t="n"/>
      <c r="H39" s="3" t="n"/>
      <c r="I39" s="3" t="n"/>
      <c r="J39" s="5" t="n"/>
      <c r="K39" s="6" t="n"/>
      <c r="L39" s="2" t="n"/>
    </row>
    <row r="40">
      <c r="A40" s="2" t="n"/>
      <c r="B40" s="3" t="n"/>
      <c r="C40" s="3" t="n"/>
      <c r="D40" s="4" t="n"/>
      <c r="E40" s="3" t="n"/>
      <c r="F40" s="2" t="n"/>
      <c r="G40" s="3" t="n"/>
      <c r="H40" s="3" t="n"/>
      <c r="I40" s="3" t="n"/>
      <c r="J40" s="5" t="n"/>
      <c r="K40" s="6" t="n"/>
      <c r="L40" s="2" t="n"/>
    </row>
    <row r="41">
      <c r="A41" s="2" t="n"/>
      <c r="B41" s="3" t="n"/>
      <c r="C41" s="3" t="n"/>
      <c r="D41" s="4" t="n"/>
      <c r="E41" s="3" t="n"/>
      <c r="F41" s="2" t="n"/>
      <c r="G41" s="3" t="n"/>
      <c r="H41" s="3" t="n"/>
      <c r="I41" s="3" t="n"/>
      <c r="J41" s="5" t="n"/>
      <c r="K41" s="6" t="n"/>
      <c r="L41" s="2" t="n"/>
    </row>
    <row r="42">
      <c r="A42" s="2" t="n"/>
      <c r="B42" s="3" t="n"/>
      <c r="C42" s="3" t="n"/>
      <c r="D42" s="4" t="n"/>
      <c r="E42" s="3" t="n"/>
      <c r="F42" s="2" t="n"/>
      <c r="G42" s="3" t="n"/>
      <c r="H42" s="3" t="n"/>
      <c r="I42" s="3" t="n"/>
      <c r="J42" s="5" t="n"/>
      <c r="K42" s="6" t="n"/>
      <c r="L42" s="2" t="n"/>
    </row>
    <row r="43">
      <c r="A43" s="2" t="n"/>
      <c r="B43" s="3" t="n"/>
      <c r="C43" s="3" t="n"/>
      <c r="D43" s="4" t="n"/>
      <c r="E43" s="3" t="n"/>
      <c r="F43" s="2" t="n"/>
      <c r="G43" s="3" t="n"/>
      <c r="H43" s="3" t="n"/>
      <c r="I43" s="3" t="n"/>
      <c r="J43" s="5" t="n"/>
      <c r="K43" s="6" t="n"/>
      <c r="L43" s="2" t="n"/>
    </row>
    <row r="44">
      <c r="A44" s="2" t="n"/>
      <c r="B44" s="3" t="n"/>
      <c r="C44" s="3" t="n"/>
      <c r="D44" s="4" t="n"/>
      <c r="E44" s="3" t="n"/>
      <c r="F44" s="2" t="n"/>
      <c r="G44" s="3" t="n"/>
      <c r="H44" s="3" t="n"/>
      <c r="I44" s="3" t="n"/>
      <c r="J44" s="5" t="n"/>
      <c r="K44" s="6" t="n"/>
      <c r="L44" s="2" t="n"/>
    </row>
    <row r="45">
      <c r="A45" s="2" t="n"/>
      <c r="B45" s="3" t="n"/>
      <c r="C45" s="3" t="n"/>
      <c r="D45" s="4" t="n"/>
      <c r="E45" s="3" t="n"/>
      <c r="F45" s="2" t="n"/>
      <c r="G45" s="3" t="n"/>
      <c r="H45" s="3" t="n"/>
      <c r="I45" s="3" t="n"/>
      <c r="J45" s="5" t="n"/>
      <c r="K45" s="6" t="n"/>
      <c r="L45" s="2" t="n"/>
    </row>
    <row r="46">
      <c r="A46" s="2" t="n"/>
      <c r="B46" s="3" t="n"/>
      <c r="C46" s="3" t="n"/>
      <c r="D46" s="4" t="n"/>
      <c r="E46" s="3" t="n"/>
      <c r="F46" s="2" t="n"/>
      <c r="G46" s="3" t="n"/>
      <c r="H46" s="3" t="n"/>
      <c r="I46" s="3" t="n"/>
      <c r="J46" s="5" t="n"/>
      <c r="K46" s="6" t="n"/>
      <c r="L46" s="2" t="n"/>
    </row>
    <row r="47">
      <c r="A47" s="2" t="n"/>
      <c r="B47" s="3" t="n"/>
      <c r="C47" s="3" t="n"/>
      <c r="D47" s="4" t="n"/>
      <c r="E47" s="3" t="n"/>
      <c r="F47" s="2" t="n"/>
      <c r="G47" s="3" t="n"/>
      <c r="H47" s="3" t="n"/>
      <c r="I47" s="3" t="n"/>
      <c r="J47" s="5" t="n"/>
      <c r="K47" s="6" t="n"/>
      <c r="L47" s="2" t="n"/>
    </row>
    <row r="48">
      <c r="A48" s="2" t="n"/>
      <c r="B48" s="3" t="n"/>
      <c r="C48" s="3" t="n"/>
      <c r="D48" s="4" t="n"/>
      <c r="E48" s="3" t="n"/>
      <c r="F48" s="2" t="n"/>
      <c r="G48" s="3" t="n"/>
      <c r="H48" s="3" t="n"/>
      <c r="I48" s="3" t="n"/>
      <c r="J48" s="5" t="n"/>
      <c r="K48" s="6" t="n"/>
      <c r="L48" s="2" t="n"/>
    </row>
    <row r="49">
      <c r="A49" s="2" t="n"/>
      <c r="B49" s="3" t="n"/>
      <c r="C49" s="3" t="n"/>
      <c r="D49" s="4" t="n"/>
      <c r="E49" s="3" t="n"/>
      <c r="F49" s="2" t="n"/>
      <c r="G49" s="3" t="n"/>
      <c r="H49" s="3" t="n"/>
      <c r="I49" s="3" t="n"/>
      <c r="J49" s="5" t="n"/>
      <c r="K49" s="6" t="n"/>
      <c r="L49" s="2" t="n"/>
    </row>
    <row r="50">
      <c r="A50" s="2" t="n"/>
      <c r="B50" s="3" t="n"/>
      <c r="C50" s="3" t="n"/>
      <c r="D50" s="4" t="n"/>
      <c r="E50" s="3" t="n"/>
      <c r="F50" s="2" t="n"/>
      <c r="G50" s="3" t="n"/>
      <c r="H50" s="3" t="n"/>
      <c r="I50" s="3" t="n"/>
      <c r="J50" s="5" t="n"/>
      <c r="K50" s="6" t="n"/>
      <c r="L50" s="2" t="n"/>
    </row>
    <row r="51">
      <c r="A51" s="2" t="n"/>
      <c r="B51" s="3" t="n"/>
      <c r="C51" s="3" t="n"/>
      <c r="D51" s="4" t="n"/>
      <c r="E51" s="3" t="n"/>
      <c r="F51" s="2" t="n"/>
      <c r="G51" s="3" t="n"/>
      <c r="H51" s="3" t="n"/>
      <c r="I51" s="3" t="n"/>
      <c r="J51" s="5" t="n"/>
      <c r="K51" s="6" t="n"/>
      <c r="L51" s="2" t="n"/>
    </row>
    <row r="52">
      <c r="A52" s="2" t="n"/>
      <c r="B52" s="3" t="n"/>
      <c r="C52" s="3" t="n"/>
      <c r="D52" s="4" t="n"/>
      <c r="E52" s="3" t="n"/>
      <c r="F52" s="2" t="n"/>
      <c r="G52" s="3" t="n"/>
      <c r="H52" s="3" t="n"/>
      <c r="I52" s="3" t="n"/>
      <c r="J52" s="5" t="n"/>
      <c r="K52" s="6" t="n"/>
      <c r="L52" s="2" t="n"/>
    </row>
    <row r="53">
      <c r="A53" s="2" t="n"/>
      <c r="B53" s="3" t="n"/>
      <c r="C53" s="3" t="n"/>
      <c r="D53" s="4" t="n"/>
      <c r="E53" s="3" t="n"/>
      <c r="F53" s="2" t="n"/>
      <c r="G53" s="3" t="n"/>
      <c r="H53" s="3" t="n"/>
      <c r="I53" s="3" t="n"/>
      <c r="J53" s="5" t="n"/>
      <c r="K53" s="6" t="n"/>
      <c r="L53" s="2" t="n"/>
    </row>
    <row r="54">
      <c r="A54" s="2" t="n"/>
      <c r="B54" s="3" t="n"/>
      <c r="C54" s="3" t="n"/>
      <c r="D54" s="4" t="n"/>
      <c r="E54" s="3" t="n"/>
      <c r="F54" s="2" t="n"/>
      <c r="G54" s="3" t="n"/>
      <c r="H54" s="3" t="n"/>
      <c r="I54" s="3" t="n"/>
      <c r="J54" s="5" t="n"/>
      <c r="K54" s="6" t="n"/>
      <c r="L54" s="2" t="n"/>
    </row>
    <row r="55">
      <c r="A55" s="2" t="n"/>
      <c r="B55" s="3" t="n"/>
      <c r="C55" s="3" t="n"/>
      <c r="D55" s="4" t="n"/>
      <c r="E55" s="3" t="n"/>
      <c r="F55" s="2" t="n"/>
      <c r="G55" s="3" t="n"/>
      <c r="H55" s="3" t="n"/>
      <c r="I55" s="3" t="n"/>
      <c r="J55" s="5" t="n"/>
      <c r="K55" s="6" t="n"/>
      <c r="L55" s="2" t="n"/>
    </row>
    <row r="56">
      <c r="A56" s="2" t="n"/>
      <c r="B56" s="3" t="n"/>
      <c r="C56" s="3" t="n"/>
      <c r="D56" s="4" t="n"/>
      <c r="E56" s="3" t="n"/>
      <c r="F56" s="2" t="n"/>
      <c r="G56" s="3" t="n"/>
      <c r="H56" s="3" t="n"/>
      <c r="I56" s="3" t="n"/>
      <c r="J56" s="5" t="n"/>
      <c r="K56" s="6" t="n"/>
      <c r="L56" s="2" t="n"/>
    </row>
    <row r="57">
      <c r="A57" s="2" t="n"/>
      <c r="B57" s="3" t="n"/>
      <c r="C57" s="3" t="n"/>
      <c r="D57" s="4" t="n"/>
      <c r="E57" s="3" t="n"/>
      <c r="F57" s="2" t="n"/>
      <c r="G57" s="3" t="n"/>
      <c r="H57" s="3" t="n"/>
      <c r="I57" s="3" t="n"/>
      <c r="J57" s="5" t="n"/>
      <c r="K57" s="6" t="n"/>
      <c r="L57" s="2" t="n"/>
    </row>
    <row r="58">
      <c r="A58" s="2" t="n"/>
      <c r="B58" s="3" t="n"/>
      <c r="C58" s="3" t="n"/>
      <c r="D58" s="4" t="n"/>
      <c r="E58" s="3" t="n"/>
      <c r="F58" s="2" t="n"/>
      <c r="G58" s="3" t="n"/>
      <c r="H58" s="3" t="n"/>
      <c r="I58" s="3" t="n"/>
      <c r="J58" s="5" t="n"/>
      <c r="K58" s="6" t="n"/>
      <c r="L58" s="2" t="n"/>
    </row>
    <row r="59">
      <c r="A59" s="2" t="n"/>
      <c r="B59" s="3" t="n"/>
      <c r="C59" s="3" t="n"/>
      <c r="D59" s="4" t="n"/>
      <c r="E59" s="3" t="n"/>
      <c r="F59" s="2" t="n"/>
      <c r="G59" s="3" t="n"/>
      <c r="H59" s="3" t="n"/>
      <c r="I59" s="3" t="n"/>
      <c r="J59" s="5" t="n"/>
      <c r="K59" s="6" t="n"/>
      <c r="L59" s="2" t="n"/>
    </row>
    <row r="60">
      <c r="A60" s="2" t="n"/>
      <c r="B60" s="3" t="n"/>
      <c r="C60" s="3" t="n"/>
      <c r="D60" s="4" t="n"/>
      <c r="E60" s="3" t="n"/>
      <c r="F60" s="2" t="n"/>
      <c r="G60" s="3" t="n"/>
      <c r="H60" s="3" t="n"/>
      <c r="I60" s="3" t="n"/>
      <c r="J60" s="5" t="n"/>
      <c r="K60" s="6" t="n"/>
      <c r="L60" s="2" t="n"/>
    </row>
    <row r="61">
      <c r="A61" s="2" t="n"/>
      <c r="B61" s="3" t="n"/>
      <c r="C61" s="3" t="n"/>
      <c r="D61" s="4" t="n"/>
      <c r="E61" s="3" t="n"/>
      <c r="F61" s="2" t="n"/>
      <c r="G61" s="3" t="n"/>
      <c r="H61" s="3" t="n"/>
      <c r="I61" s="3" t="n"/>
      <c r="J61" s="5" t="n"/>
      <c r="K61" s="6" t="n"/>
      <c r="L61" s="2" t="n"/>
    </row>
    <row r="62">
      <c r="A62" s="2" t="n"/>
      <c r="B62" s="3" t="n"/>
      <c r="C62" s="3" t="n"/>
      <c r="D62" s="4" t="n"/>
      <c r="E62" s="3" t="n"/>
      <c r="F62" s="2" t="n"/>
      <c r="G62" s="3" t="n"/>
      <c r="H62" s="3" t="n"/>
      <c r="I62" s="3" t="n"/>
      <c r="J62" s="5" t="n"/>
      <c r="K62" s="6" t="n"/>
      <c r="L62" s="2" t="n"/>
    </row>
    <row r="63">
      <c r="A63" s="2" t="n"/>
      <c r="B63" s="3" t="n"/>
      <c r="C63" s="3" t="n"/>
      <c r="D63" s="4" t="n"/>
      <c r="E63" s="3" t="n"/>
      <c r="F63" s="2" t="n"/>
      <c r="G63" s="3" t="n"/>
      <c r="H63" s="3" t="n"/>
      <c r="I63" s="3" t="n"/>
      <c r="J63" s="5" t="n"/>
      <c r="K63" s="6" t="n"/>
      <c r="L63" s="2" t="n"/>
    </row>
    <row r="64">
      <c r="A64" s="2" t="n"/>
      <c r="B64" s="3" t="n"/>
      <c r="C64" s="3" t="n"/>
      <c r="D64" s="4" t="n"/>
      <c r="E64" s="3" t="n"/>
      <c r="F64" s="2" t="n"/>
      <c r="G64" s="3" t="n"/>
      <c r="H64" s="3" t="n"/>
      <c r="I64" s="3" t="n"/>
      <c r="J64" s="5" t="n"/>
      <c r="K64" s="6" t="n"/>
      <c r="L64" s="2" t="n"/>
    </row>
    <row r="65">
      <c r="A65" s="2" t="n"/>
      <c r="B65" s="3" t="n"/>
      <c r="C65" s="3" t="n"/>
      <c r="D65" s="4" t="n"/>
      <c r="E65" s="3" t="n"/>
      <c r="F65" s="2" t="n"/>
      <c r="G65" s="3" t="n"/>
      <c r="H65" s="3" t="n"/>
      <c r="I65" s="3" t="n"/>
      <c r="J65" s="5" t="n"/>
      <c r="K65" s="6" t="n"/>
      <c r="L65" s="2" t="n"/>
    </row>
    <row r="66">
      <c r="A66" s="2" t="n"/>
      <c r="B66" s="3" t="n"/>
      <c r="C66" s="3" t="n"/>
      <c r="D66" s="4" t="n"/>
      <c r="E66" s="3" t="n"/>
      <c r="F66" s="2" t="n"/>
      <c r="G66" s="3" t="n"/>
      <c r="H66" s="3" t="n"/>
      <c r="I66" s="3" t="n"/>
      <c r="J66" s="5" t="n"/>
      <c r="K66" s="6" t="n"/>
      <c r="L66" s="2" t="n"/>
    </row>
    <row r="67">
      <c r="A67" s="2" t="n"/>
      <c r="B67" s="3" t="n"/>
      <c r="C67" s="3" t="n"/>
      <c r="D67" s="4" t="n"/>
      <c r="E67" s="3" t="n"/>
      <c r="F67" s="2" t="n"/>
      <c r="G67" s="3" t="n"/>
      <c r="H67" s="3" t="n"/>
      <c r="I67" s="3" t="n"/>
      <c r="J67" s="5" t="n"/>
      <c r="K67" s="6" t="n"/>
      <c r="L67" s="2" t="n"/>
    </row>
    <row r="68">
      <c r="A68" s="2" t="n"/>
      <c r="B68" s="3" t="n"/>
      <c r="C68" s="3" t="n"/>
      <c r="D68" s="4" t="n"/>
      <c r="E68" s="3" t="n"/>
      <c r="F68" s="2" t="n"/>
      <c r="G68" s="3" t="n"/>
      <c r="H68" s="3" t="n"/>
      <c r="I68" s="3" t="n"/>
      <c r="J68" s="5" t="n"/>
      <c r="K68" s="6" t="n"/>
      <c r="L68" s="2" t="n"/>
    </row>
    <row r="69">
      <c r="A69" s="2" t="n"/>
      <c r="B69" s="3" t="n"/>
      <c r="C69" s="3" t="n"/>
      <c r="D69" s="4" t="n"/>
      <c r="E69" s="3" t="n"/>
      <c r="F69" s="2" t="n"/>
      <c r="G69" s="3" t="n"/>
      <c r="H69" s="3" t="n"/>
      <c r="I69" s="3" t="n"/>
      <c r="J69" s="5" t="n"/>
      <c r="K69" s="6" t="n"/>
      <c r="L69" s="2" t="n"/>
    </row>
    <row r="70">
      <c r="A70" s="2" t="n"/>
      <c r="B70" s="3" t="n"/>
      <c r="C70" s="3" t="n"/>
      <c r="D70" s="4" t="n"/>
      <c r="E70" s="3" t="n"/>
      <c r="F70" s="2" t="n"/>
      <c r="G70" s="3" t="n"/>
      <c r="H70" s="3" t="n"/>
      <c r="I70" s="3" t="n"/>
      <c r="J70" s="5" t="n"/>
      <c r="K70" s="6" t="n"/>
      <c r="L70" s="2" t="n"/>
    </row>
    <row r="71">
      <c r="A71" s="2" t="n"/>
      <c r="B71" s="3" t="n"/>
      <c r="C71" s="3" t="n"/>
      <c r="D71" s="4" t="n"/>
      <c r="E71" s="3" t="n"/>
      <c r="F71" s="2" t="n"/>
      <c r="G71" s="3" t="n"/>
      <c r="H71" s="3" t="n"/>
      <c r="I71" s="3" t="n"/>
      <c r="J71" s="5" t="n"/>
      <c r="K71" s="6" t="n"/>
      <c r="L71" s="2" t="n"/>
    </row>
    <row r="72">
      <c r="A72" s="2" t="n"/>
      <c r="B72" s="3" t="n"/>
      <c r="C72" s="3" t="n"/>
      <c r="D72" s="4" t="n"/>
      <c r="E72" s="3" t="n"/>
      <c r="F72" s="2" t="n"/>
      <c r="G72" s="3" t="n"/>
      <c r="H72" s="3" t="n"/>
      <c r="I72" s="3" t="n"/>
      <c r="J72" s="5" t="n"/>
      <c r="K72" s="6" t="n"/>
      <c r="L72" s="2" t="n"/>
    </row>
    <row r="73">
      <c r="A73" s="2" t="n"/>
      <c r="B73" s="3" t="n"/>
      <c r="C73" s="3" t="n"/>
      <c r="D73" s="4" t="n"/>
      <c r="E73" s="3" t="n"/>
      <c r="F73" s="2" t="n"/>
      <c r="G73" s="3" t="n"/>
      <c r="H73" s="3" t="n"/>
      <c r="I73" s="3" t="n"/>
      <c r="J73" s="5" t="n"/>
      <c r="K73" s="6" t="n"/>
      <c r="L73" s="2" t="n"/>
    </row>
    <row r="74">
      <c r="A74" s="2" t="n"/>
      <c r="B74" s="3" t="n"/>
      <c r="C74" s="3" t="n"/>
      <c r="D74" s="4" t="n"/>
      <c r="E74" s="3" t="n"/>
      <c r="F74" s="2" t="n"/>
      <c r="G74" s="3" t="n"/>
      <c r="H74" s="3" t="n"/>
      <c r="I74" s="3" t="n"/>
      <c r="J74" s="5" t="n"/>
      <c r="K74" s="6" t="n"/>
      <c r="L74" s="2" t="n"/>
    </row>
    <row r="75">
      <c r="A75" s="2" t="n"/>
      <c r="B75" s="3" t="n"/>
      <c r="C75" s="3" t="n"/>
      <c r="D75" s="4" t="n"/>
      <c r="E75" s="3" t="n"/>
      <c r="F75" s="2" t="n"/>
      <c r="G75" s="3" t="n"/>
      <c r="H75" s="3" t="n"/>
      <c r="I75" s="3" t="n"/>
      <c r="J75" s="5" t="n"/>
      <c r="K75" s="6" t="n"/>
      <c r="L75" s="2" t="n"/>
    </row>
    <row r="76">
      <c r="A76" s="2" t="n"/>
      <c r="B76" s="3" t="n"/>
      <c r="C76" s="3" t="n"/>
      <c r="D76" s="4" t="n"/>
      <c r="E76" s="3" t="n"/>
      <c r="F76" s="2" t="n"/>
      <c r="G76" s="3" t="n"/>
      <c r="H76" s="3" t="n"/>
      <c r="I76" s="3" t="n"/>
      <c r="J76" s="5" t="n"/>
      <c r="K76" s="6" t="n"/>
      <c r="L76" s="2" t="n"/>
    </row>
    <row r="77">
      <c r="A77" s="2" t="n"/>
      <c r="B77" s="3" t="n"/>
      <c r="C77" s="3" t="n"/>
      <c r="D77" s="4" t="n"/>
      <c r="E77" s="3" t="n"/>
      <c r="F77" s="2" t="n"/>
      <c r="G77" s="3" t="n"/>
      <c r="H77" s="3" t="n"/>
      <c r="I77" s="3" t="n"/>
      <c r="J77" s="5" t="n"/>
      <c r="K77" s="6" t="n"/>
      <c r="L77" s="2" t="n"/>
    </row>
    <row r="78">
      <c r="A78" s="2" t="n"/>
      <c r="B78" s="3" t="n"/>
      <c r="C78" s="3" t="n"/>
      <c r="D78" s="4" t="n"/>
      <c r="E78" s="3" t="n"/>
      <c r="F78" s="2" t="n"/>
      <c r="G78" s="3" t="n"/>
      <c r="H78" s="3" t="n"/>
      <c r="I78" s="3" t="n"/>
      <c r="J78" s="5" t="n"/>
      <c r="K78" s="6" t="n"/>
      <c r="L78" s="2" t="n"/>
    </row>
    <row r="79">
      <c r="A79" s="2" t="n"/>
      <c r="B79" s="3" t="n"/>
      <c r="C79" s="3" t="n"/>
      <c r="D79" s="4" t="n"/>
      <c r="E79" s="3" t="n"/>
      <c r="F79" s="2" t="n"/>
      <c r="G79" s="3" t="n"/>
      <c r="H79" s="3" t="n"/>
      <c r="I79" s="3" t="n"/>
      <c r="J79" s="5" t="n"/>
      <c r="K79" s="6" t="n"/>
      <c r="L79" s="2" t="n"/>
    </row>
    <row r="80">
      <c r="A80" s="2" t="n"/>
      <c r="B80" s="3" t="n"/>
      <c r="C80" s="3" t="n"/>
      <c r="D80" s="4" t="n"/>
      <c r="E80" s="3" t="n"/>
      <c r="F80" s="2" t="n"/>
      <c r="G80" s="3" t="n"/>
      <c r="H80" s="3" t="n"/>
      <c r="I80" s="3" t="n"/>
      <c r="J80" s="5" t="n"/>
      <c r="K80" s="6" t="n"/>
      <c r="L80" s="2" t="n"/>
    </row>
    <row r="81">
      <c r="A81" s="2" t="n"/>
      <c r="B81" s="3" t="n"/>
      <c r="C81" s="3" t="n"/>
      <c r="D81" s="4" t="n"/>
      <c r="E81" s="3" t="n"/>
      <c r="F81" s="2" t="n"/>
      <c r="G81" s="3" t="n"/>
      <c r="H81" s="3" t="n"/>
      <c r="I81" s="3" t="n"/>
      <c r="J81" s="5" t="n"/>
      <c r="K81" s="6" t="n"/>
      <c r="L81" s="2" t="n"/>
    </row>
    <row r="82">
      <c r="A82" s="2" t="n"/>
      <c r="B82" s="3" t="n"/>
      <c r="C82" s="3" t="n"/>
      <c r="D82" s="4" t="n"/>
      <c r="E82" s="3" t="n"/>
      <c r="F82" s="2" t="n"/>
      <c r="G82" s="3" t="n"/>
      <c r="H82" s="3" t="n"/>
      <c r="I82" s="3" t="n"/>
      <c r="J82" s="5" t="n"/>
      <c r="K82" s="6" t="n"/>
      <c r="L82" s="2" t="n"/>
    </row>
    <row r="83">
      <c r="A83" s="2" t="n"/>
      <c r="B83" s="3" t="n"/>
      <c r="C83" s="3" t="n"/>
      <c r="D83" s="4" t="n"/>
      <c r="E83" s="3" t="n"/>
      <c r="F83" s="2" t="n"/>
      <c r="G83" s="3" t="n"/>
      <c r="H83" s="3" t="n"/>
      <c r="I83" s="3" t="n"/>
      <c r="J83" s="5" t="n"/>
      <c r="K83" s="6" t="n"/>
      <c r="L83" s="2" t="n"/>
    </row>
    <row r="84">
      <c r="A84" s="2" t="n"/>
      <c r="B84" s="3" t="n"/>
      <c r="C84" s="3" t="n"/>
      <c r="D84" s="4" t="n"/>
      <c r="E84" s="3" t="n"/>
      <c r="F84" s="2" t="n"/>
      <c r="G84" s="3" t="n"/>
      <c r="H84" s="3" t="n"/>
      <c r="I84" s="3" t="n"/>
      <c r="J84" s="5" t="n"/>
      <c r="K84" s="6" t="n"/>
      <c r="L84" s="2" t="n"/>
    </row>
    <row r="85">
      <c r="A85" s="2" t="n"/>
      <c r="B85" s="3" t="n"/>
      <c r="C85" s="3" t="n"/>
      <c r="D85" s="4" t="n"/>
      <c r="E85" s="3" t="n"/>
      <c r="F85" s="2" t="n"/>
      <c r="G85" s="3" t="n"/>
      <c r="H85" s="3" t="n"/>
      <c r="I85" s="3" t="n"/>
      <c r="J85" s="5" t="n"/>
      <c r="K85" s="6" t="n"/>
      <c r="L85" s="2" t="n"/>
    </row>
    <row r="86">
      <c r="A86" s="2" t="n"/>
      <c r="B86" s="3" t="n"/>
      <c r="C86" s="3" t="n"/>
      <c r="D86" s="4" t="n"/>
      <c r="E86" s="3" t="n"/>
      <c r="F86" s="2" t="n"/>
      <c r="G86" s="3" t="n"/>
      <c r="H86" s="3" t="n"/>
      <c r="I86" s="3" t="n"/>
      <c r="J86" s="5" t="n"/>
      <c r="K86" s="6" t="n"/>
      <c r="L86" s="2" t="n"/>
    </row>
    <row r="87">
      <c r="A87" s="2" t="n"/>
      <c r="B87" s="3" t="n"/>
      <c r="C87" s="3" t="n"/>
      <c r="D87" s="4" t="n"/>
      <c r="E87" s="3" t="n"/>
      <c r="F87" s="2" t="n"/>
      <c r="G87" s="3" t="n"/>
      <c r="H87" s="3" t="n"/>
      <c r="I87" s="3" t="n"/>
      <c r="J87" s="5" t="n"/>
      <c r="K87" s="6" t="n"/>
      <c r="L87" s="2" t="n"/>
    </row>
    <row r="88">
      <c r="A88" s="2" t="n"/>
      <c r="B88" s="3" t="n"/>
      <c r="C88" s="3" t="n"/>
      <c r="D88" s="4" t="n"/>
      <c r="E88" s="3" t="n"/>
      <c r="F88" s="2" t="n"/>
      <c r="G88" s="3" t="n"/>
      <c r="H88" s="3" t="n"/>
      <c r="I88" s="3" t="n"/>
      <c r="J88" s="5" t="n"/>
      <c r="K88" s="6" t="n"/>
      <c r="L88" s="2" t="n"/>
    </row>
    <row r="89">
      <c r="A89" s="2" t="n"/>
      <c r="B89" s="3" t="n"/>
      <c r="C89" s="3" t="n"/>
      <c r="D89" s="4" t="n"/>
      <c r="E89" s="3" t="n"/>
      <c r="F89" s="2" t="n"/>
      <c r="G89" s="3" t="n"/>
      <c r="H89" s="3" t="n"/>
      <c r="I89" s="3" t="n"/>
      <c r="J89" s="5" t="n"/>
      <c r="K89" s="6" t="n"/>
      <c r="L89" s="2" t="n"/>
    </row>
    <row r="90">
      <c r="A90" s="2" t="n"/>
      <c r="B90" s="3" t="n"/>
      <c r="C90" s="3" t="n"/>
      <c r="D90" s="4" t="n"/>
      <c r="E90" s="3" t="n"/>
      <c r="F90" s="2" t="n"/>
      <c r="G90" s="3" t="n"/>
      <c r="H90" s="3" t="n"/>
      <c r="I90" s="3" t="n"/>
      <c r="J90" s="5" t="n"/>
      <c r="K90" s="6" t="n"/>
      <c r="L90" s="2" t="n"/>
    </row>
    <row r="91">
      <c r="A91" s="2" t="n"/>
      <c r="B91" s="3" t="n"/>
      <c r="C91" s="3" t="n"/>
      <c r="D91" s="4" t="n"/>
      <c r="E91" s="3" t="n"/>
      <c r="F91" s="2" t="n"/>
      <c r="G91" s="3" t="n"/>
      <c r="H91" s="3" t="n"/>
      <c r="I91" s="3" t="n"/>
      <c r="J91" s="5" t="n"/>
      <c r="K91" s="6" t="n"/>
      <c r="L91" s="2" t="n"/>
    </row>
    <row r="92">
      <c r="A92" s="2" t="n"/>
      <c r="B92" s="3" t="n"/>
      <c r="C92" s="3" t="n"/>
      <c r="D92" s="4" t="n"/>
      <c r="E92" s="3" t="n"/>
      <c r="F92" s="2" t="n"/>
      <c r="G92" s="3" t="n"/>
      <c r="H92" s="3" t="n"/>
      <c r="I92" s="3" t="n"/>
      <c r="J92" s="5" t="n"/>
      <c r="K92" s="6" t="n"/>
      <c r="L92" s="2" t="n"/>
    </row>
    <row r="93">
      <c r="A93" s="2" t="n"/>
      <c r="B93" s="3" t="n"/>
      <c r="C93" s="3" t="n"/>
      <c r="D93" s="4" t="n"/>
      <c r="E93" s="3" t="n"/>
      <c r="F93" s="2" t="n"/>
      <c r="G93" s="3" t="n"/>
      <c r="H93" s="3" t="n"/>
      <c r="I93" s="3" t="n"/>
      <c r="J93" s="5" t="n"/>
      <c r="K93" s="6" t="n"/>
      <c r="L93" s="2" t="n"/>
    </row>
    <row r="94">
      <c r="A94" s="2" t="n"/>
      <c r="B94" s="3" t="n"/>
      <c r="C94" s="3" t="n"/>
      <c r="D94" s="4" t="n"/>
      <c r="E94" s="3" t="n"/>
      <c r="F94" s="2" t="n"/>
      <c r="G94" s="3" t="n"/>
      <c r="H94" s="3" t="n"/>
      <c r="I94" s="3" t="n"/>
      <c r="J94" s="5" t="n"/>
      <c r="K94" s="6" t="n"/>
      <c r="L94" s="2" t="n"/>
    </row>
    <row r="95">
      <c r="A95" s="2" t="n"/>
      <c r="B95" s="3" t="n"/>
      <c r="C95" s="3" t="n"/>
      <c r="D95" s="4" t="n"/>
      <c r="E95" s="3" t="n"/>
      <c r="F95" s="2" t="n"/>
      <c r="G95" s="3" t="n"/>
      <c r="H95" s="3" t="n"/>
      <c r="I95" s="3" t="n"/>
      <c r="J95" s="5" t="n"/>
      <c r="K95" s="6" t="n"/>
      <c r="L95" s="2" t="n"/>
    </row>
    <row r="96">
      <c r="A96" s="2" t="n"/>
      <c r="B96" s="3" t="n"/>
      <c r="C96" s="3" t="n"/>
      <c r="D96" s="4" t="n"/>
      <c r="E96" s="3" t="n"/>
      <c r="F96" s="2" t="n"/>
      <c r="G96" s="3" t="n"/>
      <c r="H96" s="3" t="n"/>
      <c r="I96" s="3" t="n"/>
      <c r="J96" s="5" t="n"/>
      <c r="K96" s="6" t="n"/>
      <c r="L96" s="2" t="n"/>
    </row>
    <row r="97">
      <c r="A97" s="2" t="n"/>
      <c r="B97" s="3" t="n"/>
      <c r="C97" s="3" t="n"/>
      <c r="D97" s="4" t="n"/>
      <c r="E97" s="3" t="n"/>
      <c r="F97" s="2" t="n"/>
      <c r="G97" s="3" t="n"/>
      <c r="H97" s="3" t="n"/>
      <c r="I97" s="3" t="n"/>
      <c r="J97" s="5" t="n"/>
      <c r="K97" s="6" t="n"/>
      <c r="L97" s="2" t="n"/>
    </row>
    <row r="98">
      <c r="A98" s="2" t="n"/>
      <c r="B98" s="3" t="n"/>
      <c r="C98" s="3" t="n"/>
      <c r="D98" s="4" t="n"/>
      <c r="E98" s="3" t="n"/>
      <c r="F98" s="2" t="n"/>
      <c r="G98" s="3" t="n"/>
      <c r="H98" s="3" t="n"/>
      <c r="I98" s="3" t="n"/>
      <c r="J98" s="5" t="n"/>
      <c r="K98" s="6" t="n"/>
      <c r="L98" s="2" t="n"/>
    </row>
    <row r="99">
      <c r="A99" s="2" t="n"/>
      <c r="B99" s="3" t="n"/>
      <c r="C99" s="3" t="n"/>
      <c r="D99" s="4" t="n"/>
      <c r="E99" s="3" t="n"/>
      <c r="F99" s="2" t="n"/>
      <c r="G99" s="3" t="n"/>
      <c r="H99" s="3" t="n"/>
      <c r="I99" s="3" t="n"/>
      <c r="J99" s="5" t="n"/>
      <c r="K99" s="6" t="n"/>
      <c r="L99" s="2" t="n"/>
    </row>
    <row r="100">
      <c r="A100" s="2" t="n"/>
      <c r="B100" s="3" t="n"/>
      <c r="C100" s="3" t="n"/>
      <c r="D100" s="4" t="n"/>
      <c r="E100" s="3" t="n"/>
      <c r="F100" s="2" t="n"/>
      <c r="G100" s="3" t="n"/>
      <c r="H100" s="3" t="n"/>
      <c r="I100" s="3" t="n"/>
      <c r="J100" s="5" t="n"/>
      <c r="K100" s="6" t="n"/>
      <c r="L100" s="2" t="n"/>
    </row>
    <row r="101">
      <c r="A101" s="2" t="n"/>
      <c r="B101" s="3" t="n"/>
      <c r="C101" s="3" t="n"/>
      <c r="D101" s="4" t="n"/>
      <c r="E101" s="3" t="n"/>
      <c r="F101" s="2" t="n"/>
      <c r="G101" s="3" t="n"/>
      <c r="H101" s="3" t="n"/>
      <c r="I101" s="3" t="n"/>
      <c r="J101" s="5" t="n"/>
      <c r="K101" s="6" t="n"/>
      <c r="L101" s="2" t="n"/>
    </row>
  </sheetData>
  <autoFilter ref="A1:L101"/>
  <dataValidations count="2">
    <dataValidation sqref="F2:F101" showErrorMessage="1" showInputMessage="1" allowBlank="1" type="list">
      <formula1>"Manhã,Tarde,Integral"</formula1>
    </dataValidation>
    <dataValidation sqref="L2:L101" showErrorMessage="1" showInputMessage="1" allowBlank="1" type="list">
      <formula1>"Ativo,Inativo,Transferido"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7" customWidth="1" min="4" max="4"/>
    <col width="23" customWidth="1" min="5" max="5"/>
    <col width="24" customWidth="1" min="6" max="6"/>
    <col width="14" customWidth="1" min="7" max="7"/>
    <col width="15" customWidth="1" min="8" max="8"/>
    <col width="13" customWidth="1" min="9" max="9"/>
    <col width="18" customWidth="1" min="10" max="10"/>
    <col width="15" customWidth="1" min="11" max="11"/>
    <col width="16" customWidth="1" min="12" max="12"/>
    <col width="19" customWidth="1" min="13" max="13"/>
    <col width="15" customWidth="1" min="14" max="14"/>
    <col width="18" customWidth="1" min="15" max="15"/>
    <col width="16" customWidth="1" min="16" max="16"/>
    <col width="22" customWidth="1" min="17" max="17"/>
    <col width="16" customWidth="1" min="18" max="18"/>
    <col width="31" customWidth="1" min="19" max="19"/>
  </cols>
  <sheetData>
    <row r="1" ht="32" customHeight="1">
      <c r="A1" s="29" t="inlineStr">
        <is>
          <t>ID Cobrança</t>
        </is>
      </c>
      <c r="B1" s="29" t="inlineStr">
        <is>
          <t>Competência</t>
        </is>
      </c>
      <c r="C1" s="29" t="inlineStr">
        <is>
          <t>Data de Vencimento</t>
        </is>
      </c>
      <c r="D1" s="29" t="inlineStr">
        <is>
          <t>Matrícula</t>
        </is>
      </c>
      <c r="E1" s="29" t="inlineStr">
        <is>
          <t>Nome do Aluno</t>
        </is>
      </c>
      <c r="F1" s="29" t="inlineStr">
        <is>
          <t>Responsável Financeiro</t>
        </is>
      </c>
      <c r="G1" s="29" t="inlineStr">
        <is>
          <t>Turma</t>
        </is>
      </c>
      <c r="H1" s="29" t="inlineStr">
        <is>
          <t>Valor Bruto</t>
        </is>
      </c>
      <c r="I1" s="29" t="inlineStr">
        <is>
          <t>Desconto %</t>
        </is>
      </c>
      <c r="J1" s="29" t="inlineStr">
        <is>
          <t>Valor do Desconto</t>
        </is>
      </c>
      <c r="K1" s="29" t="inlineStr">
        <is>
          <t>Multa/Juros</t>
        </is>
      </c>
      <c r="L1" s="29" t="inlineStr">
        <is>
          <t>Valor Líquido</t>
        </is>
      </c>
      <c r="M1" s="29" t="inlineStr">
        <is>
          <t>Data de Pagamento</t>
        </is>
      </c>
      <c r="N1" s="29" t="inlineStr">
        <is>
          <t>Valor Pago</t>
        </is>
      </c>
      <c r="O1" s="29" t="inlineStr">
        <is>
          <t>Saldo em Aberto</t>
        </is>
      </c>
      <c r="P1" s="29" t="inlineStr">
        <is>
          <t>Status</t>
        </is>
      </c>
      <c r="Q1" s="29" t="inlineStr">
        <is>
          <t>Forma de Pagamento</t>
        </is>
      </c>
      <c r="R1" s="29" t="inlineStr">
        <is>
          <t>Dias em Atraso</t>
        </is>
      </c>
      <c r="S1" s="29" t="inlineStr">
        <is>
          <t>Observações</t>
        </is>
      </c>
    </row>
    <row r="2">
      <c r="A2" s="2" t="inlineStr">
        <is>
          <t>MEN-2026-081</t>
        </is>
      </c>
      <c r="B2" s="31" t="n">
        <v>46235</v>
      </c>
      <c r="C2" s="31" t="n">
        <v>46239</v>
      </c>
      <c r="D2" s="2" t="inlineStr">
        <is>
          <t>ALU-2026-001</t>
        </is>
      </c>
      <c r="E2" s="8">
        <f>IF(D2="","",IFERROR(VLOOKUP(D2,'Cadastro de Alunos'!$A$2:$L$101,2,FALSE),"Matrícula não encontrada"))</f>
        <v/>
      </c>
      <c r="F2" s="8">
        <f>IF(D2="","",IFERROR(VLOOKUP(D2,'Cadastro de Alunos'!$A$2:$L$101,3,FALSE),""))</f>
        <v/>
      </c>
      <c r="G2" s="9">
        <f>IF(D2="","",IFERROR(VLOOKUP(D2,'Cadastro de Alunos'!$A$2:$L$101,5,FALSE),""))</f>
        <v/>
      </c>
      <c r="H2" s="10">
        <f>IF(D2="","",IFERROR(VLOOKUP(D2,'Cadastro de Alunos'!$A$2:$L$101,10,FALSE),0))</f>
        <v/>
      </c>
      <c r="I2" s="32">
        <f>IF(D2="","",IFERROR(VLOOKUP(D2,'Cadastro de Alunos'!$A$2:$L$101,11,FALSE),0))</f>
        <v/>
      </c>
      <c r="J2" s="10">
        <f>IF(OR(D2="",H2=""),"",IFERROR(H2*I2,0))</f>
        <v/>
      </c>
      <c r="K2" s="5" t="n">
        <v>0</v>
      </c>
      <c r="L2" s="10">
        <f>IF(OR(D2="",H2=""),"",IFERROR(H2-J2+K2,0))</f>
        <v/>
      </c>
      <c r="M2" s="31" t="n"/>
      <c r="N2" s="5" t="n">
        <v>950</v>
      </c>
      <c r="O2" s="10">
        <f>IF(OR(D2="",L2=""),"",IFERROR(MAX(0,L2-N2),0))</f>
        <v/>
      </c>
      <c r="P2" s="9">
        <f>IF(OR(D2="",C2="",O2=""),"",IF(O2=0,"Pago",IF(N2&gt;0,"Pago parcial",IF(C2&lt;TODAY(),"Atrasado","Em aberto"))))</f>
        <v/>
      </c>
      <c r="Q2" s="2" t="inlineStr">
        <is>
          <t>Pix</t>
        </is>
      </c>
      <c r="R2" s="9">
        <f>IF(OR(D2="",C2="",O2=""),"",IF(AND(O2&gt;0,C2&lt;TODAY()),TODAY()-C2,0))</f>
        <v/>
      </c>
      <c r="S2" s="3" t="inlineStr">
        <is>
          <t>Pagamento realizado antes do vencimento</t>
        </is>
      </c>
    </row>
    <row r="3">
      <c r="A3" s="2" t="inlineStr">
        <is>
          <t>MEN-2026-082</t>
        </is>
      </c>
      <c r="B3" s="31" t="n">
        <v>46235</v>
      </c>
      <c r="C3" s="31" t="n">
        <v>46244</v>
      </c>
      <c r="D3" s="2" t="inlineStr">
        <is>
          <t>ALU-2026-002</t>
        </is>
      </c>
      <c r="E3" s="12">
        <f>IF(D3="","",IFERROR(VLOOKUP(D3,'Cadastro de Alunos'!$A$2:$L$101,2,FALSE),"Matrícula não encontrada"))</f>
        <v/>
      </c>
      <c r="F3" s="12">
        <f>IF(D3="","",IFERROR(VLOOKUP(D3,'Cadastro de Alunos'!$A$2:$L$101,3,FALSE),""))</f>
        <v/>
      </c>
      <c r="G3" s="13">
        <f>IF(D3="","",IFERROR(VLOOKUP(D3,'Cadastro de Alunos'!$A$2:$L$101,5,FALSE),""))</f>
        <v/>
      </c>
      <c r="H3" s="14">
        <f>IF(D3="","",IFERROR(VLOOKUP(D3,'Cadastro de Alunos'!$A$2:$L$101,10,FALSE),0))</f>
        <v/>
      </c>
      <c r="I3" s="33">
        <f>IF(D3="","",IFERROR(VLOOKUP(D3,'Cadastro de Alunos'!$A$2:$L$101,11,FALSE),0))</f>
        <v/>
      </c>
      <c r="J3" s="14">
        <f>IF(OR(D3="",H3=""),"",IFERROR(H3*I3,0))</f>
        <v/>
      </c>
      <c r="K3" s="5" t="n">
        <v>0</v>
      </c>
      <c r="L3" s="14">
        <f>IF(OR(D3="",H3=""),"",IFERROR(H3-J3+K3,0))</f>
        <v/>
      </c>
      <c r="M3" s="31" t="n"/>
      <c r="N3" s="5" t="n">
        <v>931</v>
      </c>
      <c r="O3" s="14">
        <f>IF(OR(D3="",L3=""),"",IFERROR(MAX(0,L3-N3),0))</f>
        <v/>
      </c>
      <c r="P3" s="13">
        <f>IF(OR(D3="",C3="",O3=""),"",IF(O3=0,"Pago",IF(N3&gt;0,"Pago parcial",IF(C3&lt;TODAY(),"Atrasado","Em aberto"))))</f>
        <v/>
      </c>
      <c r="Q3" s="2" t="inlineStr">
        <is>
          <t>Boleto</t>
        </is>
      </c>
      <c r="R3" s="13">
        <f>IF(OR(D3="",C3="",O3=""),"",IF(AND(O3&gt;0,C3&lt;TODAY()),TODAY()-C3,0))</f>
        <v/>
      </c>
      <c r="S3" s="3" t="inlineStr">
        <is>
          <t>Pagamento confirmado</t>
        </is>
      </c>
    </row>
    <row r="4">
      <c r="A4" s="2" t="inlineStr">
        <is>
          <t>MEN-2026-083</t>
        </is>
      </c>
      <c r="B4" s="31" t="n">
        <v>46266</v>
      </c>
      <c r="C4" s="31" t="n">
        <v>46270</v>
      </c>
      <c r="D4" s="2" t="inlineStr">
        <is>
          <t>ALU-2026-003</t>
        </is>
      </c>
      <c r="E4" s="8">
        <f>IF(D4="","",IFERROR(VLOOKUP(D4,'Cadastro de Alunos'!$A$2:$L$101,2,FALSE),"Matrícula não encontrada"))</f>
        <v/>
      </c>
      <c r="F4" s="8">
        <f>IF(D4="","",IFERROR(VLOOKUP(D4,'Cadastro de Alunos'!$A$2:$L$101,3,FALSE),""))</f>
        <v/>
      </c>
      <c r="G4" s="9">
        <f>IF(D4="","",IFERROR(VLOOKUP(D4,'Cadastro de Alunos'!$A$2:$L$101,5,FALSE),""))</f>
        <v/>
      </c>
      <c r="H4" s="10">
        <f>IF(D4="","",IFERROR(VLOOKUP(D4,'Cadastro de Alunos'!$A$2:$L$101,10,FALSE),0))</f>
        <v/>
      </c>
      <c r="I4" s="32">
        <f>IF(D4="","",IFERROR(VLOOKUP(D4,'Cadastro de Alunos'!$A$2:$L$101,11,FALSE),0))</f>
        <v/>
      </c>
      <c r="J4" s="10">
        <f>IF(OR(D4="",H4=""),"",IFERROR(H4*I4,0))</f>
        <v/>
      </c>
      <c r="K4" s="5" t="n">
        <v>0</v>
      </c>
      <c r="L4" s="10">
        <f>IF(OR(D4="",H4=""),"",IFERROR(H4-J4+K4,0))</f>
        <v/>
      </c>
      <c r="M4" s="31" t="n"/>
      <c r="N4" s="5" t="n">
        <v>1080</v>
      </c>
      <c r="O4" s="10">
        <f>IF(OR(D4="",L4=""),"",IFERROR(MAX(0,L4-N4),0))</f>
        <v/>
      </c>
      <c r="P4" s="9">
        <f>IF(OR(D4="",C4="",O4=""),"",IF(O4=0,"Pago",IF(N4&gt;0,"Pago parcial",IF(C4&lt;TODAY(),"Atrasado","Em aberto"))))</f>
        <v/>
      </c>
      <c r="Q4" s="2" t="inlineStr">
        <is>
          <t>Pix</t>
        </is>
      </c>
      <c r="R4" s="9">
        <f>IF(OR(D4="",C4="",O4=""),"",IF(AND(O4&gt;0,C4&lt;TODAY()),TODAY()-C4,0))</f>
        <v/>
      </c>
      <c r="S4" s="3" t="inlineStr">
        <is>
          <t>Desconto de bolsa aplicado</t>
        </is>
      </c>
    </row>
    <row r="5">
      <c r="A5" s="2" t="inlineStr">
        <is>
          <t>MEN-2026-084</t>
        </is>
      </c>
      <c r="B5" s="31" t="n">
        <v>46266</v>
      </c>
      <c r="C5" s="31" t="n">
        <v>46275</v>
      </c>
      <c r="D5" s="2" t="inlineStr">
        <is>
          <t>ALU-2026-004</t>
        </is>
      </c>
      <c r="E5" s="12">
        <f>IF(D5="","",IFERROR(VLOOKUP(D5,'Cadastro de Alunos'!$A$2:$L$101,2,FALSE),"Matrícula não encontrada"))</f>
        <v/>
      </c>
      <c r="F5" s="12">
        <f>IF(D5="","",IFERROR(VLOOKUP(D5,'Cadastro de Alunos'!$A$2:$L$101,3,FALSE),""))</f>
        <v/>
      </c>
      <c r="G5" s="13">
        <f>IF(D5="","",IFERROR(VLOOKUP(D5,'Cadastro de Alunos'!$A$2:$L$101,5,FALSE),""))</f>
        <v/>
      </c>
      <c r="H5" s="14">
        <f>IF(D5="","",IFERROR(VLOOKUP(D5,'Cadastro de Alunos'!$A$2:$L$101,10,FALSE),0))</f>
        <v/>
      </c>
      <c r="I5" s="33">
        <f>IF(D5="","",IFERROR(VLOOKUP(D5,'Cadastro de Alunos'!$A$2:$L$101,11,FALSE),0))</f>
        <v/>
      </c>
      <c r="J5" s="14">
        <f>IF(OR(D5="",H5=""),"",IFERROR(H5*I5,0))</f>
        <v/>
      </c>
      <c r="K5" s="5" t="n">
        <v>0</v>
      </c>
      <c r="L5" s="14">
        <f>IF(OR(D5="",H5=""),"",IFERROR(H5-J5+K5,0))</f>
        <v/>
      </c>
      <c r="M5" s="31" t="n"/>
      <c r="N5" s="5" t="n">
        <v>1100</v>
      </c>
      <c r="O5" s="14">
        <f>IF(OR(D5="",L5=""),"",IFERROR(MAX(0,L5-N5),0))</f>
        <v/>
      </c>
      <c r="P5" s="13">
        <f>IF(OR(D5="",C5="",O5=""),"",IF(O5=0,"Pago",IF(N5&gt;0,"Pago parcial",IF(C5&lt;TODAY(),"Atrasado","Em aberto"))))</f>
        <v/>
      </c>
      <c r="Q5" s="2" t="inlineStr">
        <is>
          <t>Cartão de Crédito</t>
        </is>
      </c>
      <c r="R5" s="13">
        <f>IF(OR(D5="",C5="",O5=""),"",IF(AND(O5&gt;0,C5&lt;TODAY()),TODAY()-C5,0))</f>
        <v/>
      </c>
      <c r="S5" s="3" t="inlineStr">
        <is>
          <t>Pagamento antecipado</t>
        </is>
      </c>
    </row>
    <row r="6">
      <c r="A6" s="2" t="inlineStr">
        <is>
          <t>MEN-2026-085</t>
        </is>
      </c>
      <c r="B6" s="31" t="n">
        <v>46296</v>
      </c>
      <c r="C6" s="31" t="n">
        <v>46300</v>
      </c>
      <c r="D6" s="2" t="inlineStr">
        <is>
          <t>ALU-2026-005</t>
        </is>
      </c>
      <c r="E6" s="8">
        <f>IF(D6="","",IFERROR(VLOOKUP(D6,'Cadastro de Alunos'!$A$2:$L$101,2,FALSE),"Matrícula não encontrada"))</f>
        <v/>
      </c>
      <c r="F6" s="8">
        <f>IF(D6="","",IFERROR(VLOOKUP(D6,'Cadastro de Alunos'!$A$2:$L$101,3,FALSE),""))</f>
        <v/>
      </c>
      <c r="G6" s="9">
        <f>IF(D6="","",IFERROR(VLOOKUP(D6,'Cadastro de Alunos'!$A$2:$L$101,5,FALSE),""))</f>
        <v/>
      </c>
      <c r="H6" s="10">
        <f>IF(D6="","",IFERROR(VLOOKUP(D6,'Cadastro de Alunos'!$A$2:$L$101,10,FALSE),0))</f>
        <v/>
      </c>
      <c r="I6" s="32">
        <f>IF(D6="","",IFERROR(VLOOKUP(D6,'Cadastro de Alunos'!$A$2:$L$101,11,FALSE),0))</f>
        <v/>
      </c>
      <c r="J6" s="10">
        <f>IF(OR(D6="",H6=""),"",IFERROR(H6*I6,0))</f>
        <v/>
      </c>
      <c r="K6" s="5" t="n">
        <v>0</v>
      </c>
      <c r="L6" s="10">
        <f>IF(OR(D6="",H6=""),"",IFERROR(H6-J6+K6,0))</f>
        <v/>
      </c>
      <c r="M6" s="31" t="n"/>
      <c r="N6" s="5" t="n">
        <v>1232.5</v>
      </c>
      <c r="O6" s="10">
        <f>IF(OR(D6="",L6=""),"",IFERROR(MAX(0,L6-N6),0))</f>
        <v/>
      </c>
      <c r="P6" s="9">
        <f>IF(OR(D6="",C6="",O6=""),"",IF(O6=0,"Pago",IF(N6&gt;0,"Pago parcial",IF(C6&lt;TODAY(),"Atrasado","Em aberto"))))</f>
        <v/>
      </c>
      <c r="Q6" s="2" t="inlineStr">
        <is>
          <t>Transferência</t>
        </is>
      </c>
      <c r="R6" s="9">
        <f>IF(OR(D6="",C6="",O6=""),"",IF(AND(O6&gt;0,C6&lt;TODAY()),TODAY()-C6,0))</f>
        <v/>
      </c>
      <c r="S6" s="3" t="inlineStr">
        <is>
          <t>Mensalidade quitada antecipadamente</t>
        </is>
      </c>
    </row>
    <row r="7">
      <c r="A7" s="2" t="inlineStr">
        <is>
          <t>MEN-2026-086</t>
        </is>
      </c>
      <c r="B7" s="31" t="n">
        <v>46235</v>
      </c>
      <c r="C7" s="31" t="n">
        <v>46239</v>
      </c>
      <c r="D7" s="2" t="inlineStr">
        <is>
          <t>ALU-2026-006</t>
        </is>
      </c>
      <c r="E7" s="12">
        <f>IF(D7="","",IFERROR(VLOOKUP(D7,'Cadastro de Alunos'!$A$2:$L$101,2,FALSE),"Matrícula não encontrada"))</f>
        <v/>
      </c>
      <c r="F7" s="12">
        <f>IF(D7="","",IFERROR(VLOOKUP(D7,'Cadastro de Alunos'!$A$2:$L$101,3,FALSE),""))</f>
        <v/>
      </c>
      <c r="G7" s="13">
        <f>IF(D7="","",IFERROR(VLOOKUP(D7,'Cadastro de Alunos'!$A$2:$L$101,5,FALSE),""))</f>
        <v/>
      </c>
      <c r="H7" s="14">
        <f>IF(D7="","",IFERROR(VLOOKUP(D7,'Cadastro de Alunos'!$A$2:$L$101,10,FALSE),0))</f>
        <v/>
      </c>
      <c r="I7" s="33">
        <f>IF(D7="","",IFERROR(VLOOKUP(D7,'Cadastro de Alunos'!$A$2:$L$101,11,FALSE),0))</f>
        <v/>
      </c>
      <c r="J7" s="14">
        <f>IF(OR(D7="",H7=""),"",IFERROR(H7*I7,0))</f>
        <v/>
      </c>
      <c r="K7" s="5" t="n">
        <v>48</v>
      </c>
      <c r="L7" s="14">
        <f>IF(OR(D7="",H7=""),"",IFERROR(H7-J7+K7,0))</f>
        <v/>
      </c>
      <c r="M7" s="31" t="n"/>
      <c r="N7" s="5" t="n"/>
      <c r="O7" s="14">
        <f>IF(OR(D7="",L7=""),"",IFERROR(MAX(0,L7-N7),0))</f>
        <v/>
      </c>
      <c r="P7" s="13">
        <f>IF(OR(D7="",C7="",O7=""),"",IF(O7=0,"Pago",IF(N7&gt;0,"Pago parcial",IF(C7&lt;TODAY(),"Atrasado","Em aberto"))))</f>
        <v/>
      </c>
      <c r="Q7" s="2" t="inlineStr">
        <is>
          <t>Boleto</t>
        </is>
      </c>
      <c r="R7" s="13">
        <f>IF(OR(D7="",C7="",O7=""),"",IF(AND(O7&gt;0,C7&lt;TODAY()),TODAY()-C7,0))</f>
        <v/>
      </c>
      <c r="S7" s="3" t="inlineStr">
        <is>
          <t>Cobrança vencida com juros</t>
        </is>
      </c>
    </row>
    <row r="8">
      <c r="A8" s="2" t="inlineStr">
        <is>
          <t>MEN-2026-087</t>
        </is>
      </c>
      <c r="B8" s="31" t="n">
        <v>46266</v>
      </c>
      <c r="C8" s="31" t="n">
        <v>46270</v>
      </c>
      <c r="D8" s="2" t="inlineStr">
        <is>
          <t>ALU-2026-007</t>
        </is>
      </c>
      <c r="E8" s="8">
        <f>IF(D8="","",IFERROR(VLOOKUP(D8,'Cadastro de Alunos'!$A$2:$L$101,2,FALSE),"Matrícula não encontrada"))</f>
        <v/>
      </c>
      <c r="F8" s="8">
        <f>IF(D8="","",IFERROR(VLOOKUP(D8,'Cadastro de Alunos'!$A$2:$L$101,3,FALSE),""))</f>
        <v/>
      </c>
      <c r="G8" s="9">
        <f>IF(D8="","",IFERROR(VLOOKUP(D8,'Cadastro de Alunos'!$A$2:$L$101,5,FALSE),""))</f>
        <v/>
      </c>
      <c r="H8" s="10">
        <f>IF(D8="","",IFERROR(VLOOKUP(D8,'Cadastro de Alunos'!$A$2:$L$101,10,FALSE),0))</f>
        <v/>
      </c>
      <c r="I8" s="32">
        <f>IF(D8="","",IFERROR(VLOOKUP(D8,'Cadastro de Alunos'!$A$2:$L$101,11,FALSE),0))</f>
        <v/>
      </c>
      <c r="J8" s="10">
        <f>IF(OR(D8="",H8=""),"",IFERROR(H8*I8,0))</f>
        <v/>
      </c>
      <c r="K8" s="5" t="n">
        <v>12.5</v>
      </c>
      <c r="L8" s="10">
        <f>IF(OR(D8="",H8=""),"",IFERROR(H8-J8+K8,0))</f>
        <v/>
      </c>
      <c r="M8" s="31" t="n"/>
      <c r="N8" s="5" t="n"/>
      <c r="O8" s="10">
        <f>IF(OR(D8="",L8=""),"",IFERROR(MAX(0,L8-N8),0))</f>
        <v/>
      </c>
      <c r="P8" s="9">
        <f>IF(OR(D8="",C8="",O8=""),"",IF(O8=0,"Pago",IF(N8&gt;0,"Pago parcial",IF(C8&lt;TODAY(),"Atrasado","Em aberto"))))</f>
        <v/>
      </c>
      <c r="Q8" s="2" t="inlineStr">
        <is>
          <t>Boleto</t>
        </is>
      </c>
      <c r="R8" s="9">
        <f>IF(OR(D8="",C8="",O8=""),"",IF(AND(O8&gt;0,C8&lt;TODAY()),TODAY()-C8,0))</f>
        <v/>
      </c>
      <c r="S8" s="3" t="inlineStr">
        <is>
          <t>Aguardando regularização</t>
        </is>
      </c>
    </row>
    <row r="9">
      <c r="A9" s="2" t="inlineStr">
        <is>
          <t>MEN-2026-088</t>
        </is>
      </c>
      <c r="B9" s="31" t="n">
        <v>46296</v>
      </c>
      <c r="C9" s="31" t="n">
        <v>46305</v>
      </c>
      <c r="D9" s="2" t="inlineStr">
        <is>
          <t>ALU-2026-008</t>
        </is>
      </c>
      <c r="E9" s="12">
        <f>IF(D9="","",IFERROR(VLOOKUP(D9,'Cadastro de Alunos'!$A$2:$L$101,2,FALSE),"Matrícula não encontrada"))</f>
        <v/>
      </c>
      <c r="F9" s="12">
        <f>IF(D9="","",IFERROR(VLOOKUP(D9,'Cadastro de Alunos'!$A$2:$L$101,3,FALSE),""))</f>
        <v/>
      </c>
      <c r="G9" s="13">
        <f>IF(D9="","",IFERROR(VLOOKUP(D9,'Cadastro de Alunos'!$A$2:$L$101,5,FALSE),""))</f>
        <v/>
      </c>
      <c r="H9" s="14">
        <f>IF(D9="","",IFERROR(VLOOKUP(D9,'Cadastro de Alunos'!$A$2:$L$101,10,FALSE),0))</f>
        <v/>
      </c>
      <c r="I9" s="33">
        <f>IF(D9="","",IFERROR(VLOOKUP(D9,'Cadastro de Alunos'!$A$2:$L$101,11,FALSE),0))</f>
        <v/>
      </c>
      <c r="J9" s="14">
        <f>IF(OR(D9="",H9=""),"",IFERROR(H9*I9,0))</f>
        <v/>
      </c>
      <c r="K9" s="5" t="n">
        <v>0</v>
      </c>
      <c r="L9" s="14">
        <f>IF(OR(D9="",H9=""),"",IFERROR(H9-J9+K9,0))</f>
        <v/>
      </c>
      <c r="M9" s="31" t="n"/>
      <c r="N9" s="5" t="n"/>
      <c r="O9" s="14">
        <f>IF(OR(D9="",L9=""),"",IFERROR(MAX(0,L9-N9),0))</f>
        <v/>
      </c>
      <c r="P9" s="13">
        <f>IF(OR(D9="",C9="",O9=""),"",IF(O9=0,"Pago",IF(N9&gt;0,"Pago parcial",IF(C9&lt;TODAY(),"Atrasado","Em aberto"))))</f>
        <v/>
      </c>
      <c r="Q9" s="2" t="inlineStr">
        <is>
          <t>Pix</t>
        </is>
      </c>
      <c r="R9" s="13">
        <f>IF(OR(D9="",C9="",O9=""),"",IF(AND(O9&gt;0,C9&lt;TODAY()),TODAY()-C9,0))</f>
        <v/>
      </c>
      <c r="S9" s="3" t="inlineStr">
        <is>
          <t>Cobrança futura</t>
        </is>
      </c>
    </row>
    <row r="10">
      <c r="A10" s="2" t="inlineStr">
        <is>
          <t>MEN-2026-089</t>
        </is>
      </c>
      <c r="B10" s="31" t="n">
        <v>46296</v>
      </c>
      <c r="C10" s="31" t="n">
        <v>46300</v>
      </c>
      <c r="D10" s="2" t="inlineStr">
        <is>
          <t>ALU-2026-009</t>
        </is>
      </c>
      <c r="E10" s="8">
        <f>IF(D10="","",IFERROR(VLOOKUP(D10,'Cadastro de Alunos'!$A$2:$L$101,2,FALSE),"Matrícula não encontrada"))</f>
        <v/>
      </c>
      <c r="F10" s="8">
        <f>IF(D10="","",IFERROR(VLOOKUP(D10,'Cadastro de Alunos'!$A$2:$L$101,3,FALSE),""))</f>
        <v/>
      </c>
      <c r="G10" s="9">
        <f>IF(D10="","",IFERROR(VLOOKUP(D10,'Cadastro de Alunos'!$A$2:$L$101,5,FALSE),""))</f>
        <v/>
      </c>
      <c r="H10" s="10">
        <f>IF(D10="","",IFERROR(VLOOKUP(D10,'Cadastro de Alunos'!$A$2:$L$101,10,FALSE),0))</f>
        <v/>
      </c>
      <c r="I10" s="32">
        <f>IF(D10="","",IFERROR(VLOOKUP(D10,'Cadastro de Alunos'!$A$2:$L$101,11,FALSE),0))</f>
        <v/>
      </c>
      <c r="J10" s="10">
        <f>IF(OR(D10="",H10=""),"",IFERROR(H10*I10,0))</f>
        <v/>
      </c>
      <c r="K10" s="5" t="n">
        <v>0</v>
      </c>
      <c r="L10" s="10">
        <f>IF(OR(D10="",H10=""),"",IFERROR(H10-J10+K10,0))</f>
        <v/>
      </c>
      <c r="M10" s="31" t="n"/>
      <c r="N10" s="5" t="n"/>
      <c r="O10" s="10">
        <f>IF(OR(D10="",L10=""),"",IFERROR(MAX(0,L10-N10),0))</f>
        <v/>
      </c>
      <c r="P10" s="9">
        <f>IF(OR(D10="",C10="",O10=""),"",IF(O10=0,"Pago",IF(N10&gt;0,"Pago parcial",IF(C10&lt;TODAY(),"Atrasado","Em aberto"))))</f>
        <v/>
      </c>
      <c r="Q10" s="2" t="inlineStr">
        <is>
          <t>Cartão de Débito</t>
        </is>
      </c>
      <c r="R10" s="9">
        <f>IF(OR(D10="",C10="",O10=""),"",IF(AND(O10&gt;0,C10&lt;TODAY()),TODAY()-C10,0))</f>
        <v/>
      </c>
      <c r="S10" s="3" t="inlineStr">
        <is>
          <t>Aguardando pagamento</t>
        </is>
      </c>
    </row>
    <row r="11">
      <c r="A11" s="2" t="inlineStr">
        <is>
          <t>MEN-2026-090</t>
        </is>
      </c>
      <c r="B11" s="31" t="n">
        <v>46266</v>
      </c>
      <c r="C11" s="31" t="n">
        <v>46275</v>
      </c>
      <c r="D11" s="2" t="inlineStr">
        <is>
          <t>ALU-2026-010</t>
        </is>
      </c>
      <c r="E11" s="12">
        <f>IF(D11="","",IFERROR(VLOOKUP(D11,'Cadastro de Alunos'!$A$2:$L$101,2,FALSE),"Matrícula não encontrada"))</f>
        <v/>
      </c>
      <c r="F11" s="12">
        <f>IF(D11="","",IFERROR(VLOOKUP(D11,'Cadastro de Alunos'!$A$2:$L$101,3,FALSE),""))</f>
        <v/>
      </c>
      <c r="G11" s="13">
        <f>IF(D11="","",IFERROR(VLOOKUP(D11,'Cadastro de Alunos'!$A$2:$L$101,5,FALSE),""))</f>
        <v/>
      </c>
      <c r="H11" s="14">
        <f>IF(D11="","",IFERROR(VLOOKUP(D11,'Cadastro de Alunos'!$A$2:$L$101,10,FALSE),0))</f>
        <v/>
      </c>
      <c r="I11" s="33">
        <f>IF(D11="","",IFERROR(VLOOKUP(D11,'Cadastro de Alunos'!$A$2:$L$101,11,FALSE),0))</f>
        <v/>
      </c>
      <c r="J11" s="14">
        <f>IF(OR(D11="",H11=""),"",IFERROR(H11*I11,0))</f>
        <v/>
      </c>
      <c r="K11" s="5" t="n">
        <v>0</v>
      </c>
      <c r="L11" s="14">
        <f>IF(OR(D11="",H11=""),"",IFERROR(H11-J11+K11,0))</f>
        <v/>
      </c>
      <c r="M11" s="31" t="n">
        <v>46272</v>
      </c>
      <c r="N11" s="5" t="n">
        <v>700</v>
      </c>
      <c r="O11" s="14">
        <f>IF(OR(D11="",L11=""),"",IFERROR(MAX(0,L11-N11),0))</f>
        <v/>
      </c>
      <c r="P11" s="13">
        <f>IF(OR(D11="",C11="",O11=""),"",IF(O11=0,"Pago",IF(N11&gt;0,"Pago parcial",IF(C11&lt;TODAY(),"Atrasado","Em aberto"))))</f>
        <v/>
      </c>
      <c r="Q11" s="2" t="inlineStr">
        <is>
          <t>Dinheiro</t>
        </is>
      </c>
      <c r="R11" s="13">
        <f>IF(OR(D11="",C11="",O11=""),"",IF(AND(O11&gt;0,C11&lt;TODAY()),TODAY()-C11,0))</f>
        <v/>
      </c>
      <c r="S11" s="3" t="inlineStr">
        <is>
          <t>Pagamento parcial recebido</t>
        </is>
      </c>
    </row>
    <row r="12">
      <c r="A12" s="2" t="n"/>
      <c r="B12" s="31" t="n"/>
      <c r="C12" s="31" t="n"/>
      <c r="D12" s="2" t="n"/>
      <c r="E12" s="8">
        <f>IF(D12="","",IFERROR(VLOOKUP(D12,'Cadastro de Alunos'!$A$2:$L$101,2,FALSE),"Matrícula não encontrada"))</f>
        <v/>
      </c>
      <c r="F12" s="8">
        <f>IF(D12="","",IFERROR(VLOOKUP(D12,'Cadastro de Alunos'!$A$2:$L$101,3,FALSE),""))</f>
        <v/>
      </c>
      <c r="G12" s="9">
        <f>IF(D12="","",IFERROR(VLOOKUP(D12,'Cadastro de Alunos'!$A$2:$L$101,5,FALSE),""))</f>
        <v/>
      </c>
      <c r="H12" s="10">
        <f>IF(D12="","",IFERROR(VLOOKUP(D12,'Cadastro de Alunos'!$A$2:$L$101,10,FALSE),0))</f>
        <v/>
      </c>
      <c r="I12" s="32">
        <f>IF(D12="","",IFERROR(VLOOKUP(D12,'Cadastro de Alunos'!$A$2:$L$101,11,FALSE),0))</f>
        <v/>
      </c>
      <c r="J12" s="10">
        <f>IF(OR(D12="",H12=""),"",IFERROR(H12*I12,0))</f>
        <v/>
      </c>
      <c r="K12" s="5" t="n"/>
      <c r="L12" s="10">
        <f>IF(OR(D12="",H12=""),"",IFERROR(H12-J12+K12,0))</f>
        <v/>
      </c>
      <c r="M12" s="31" t="n"/>
      <c r="N12" s="5" t="n"/>
      <c r="O12" s="10">
        <f>IF(OR(D12="",L12=""),"",IFERROR(MAX(0,L12-N12),0))</f>
        <v/>
      </c>
      <c r="P12" s="9">
        <f>IF(OR(D12="",C12="",O12=""),"",IF(O12=0,"Pago",IF(N12&gt;0,"Pago parcial",IF(C12&lt;TODAY(),"Atrasado","Em aberto"))))</f>
        <v/>
      </c>
      <c r="Q12" s="2" t="n"/>
      <c r="R12" s="9">
        <f>IF(OR(D12="",C12="",O12=""),"",IF(AND(O12&gt;0,C12&lt;TODAY()),TODAY()-C12,0))</f>
        <v/>
      </c>
      <c r="S12" s="3" t="n"/>
    </row>
    <row r="13">
      <c r="A13" s="2" t="n"/>
      <c r="B13" s="31" t="n"/>
      <c r="C13" s="31" t="n"/>
      <c r="D13" s="2" t="n"/>
      <c r="E13" s="12">
        <f>IF(D13="","",IFERROR(VLOOKUP(D13,'Cadastro de Alunos'!$A$2:$L$101,2,FALSE),"Matrícula não encontrada"))</f>
        <v/>
      </c>
      <c r="F13" s="12">
        <f>IF(D13="","",IFERROR(VLOOKUP(D13,'Cadastro de Alunos'!$A$2:$L$101,3,FALSE),""))</f>
        <v/>
      </c>
      <c r="G13" s="13">
        <f>IF(D13="","",IFERROR(VLOOKUP(D13,'Cadastro de Alunos'!$A$2:$L$101,5,FALSE),""))</f>
        <v/>
      </c>
      <c r="H13" s="14">
        <f>IF(D13="","",IFERROR(VLOOKUP(D13,'Cadastro de Alunos'!$A$2:$L$101,10,FALSE),0))</f>
        <v/>
      </c>
      <c r="I13" s="33">
        <f>IF(D13="","",IFERROR(VLOOKUP(D13,'Cadastro de Alunos'!$A$2:$L$101,11,FALSE),0))</f>
        <v/>
      </c>
      <c r="J13" s="14">
        <f>IF(OR(D13="",H13=""),"",IFERROR(H13*I13,0))</f>
        <v/>
      </c>
      <c r="K13" s="5" t="n"/>
      <c r="L13" s="14">
        <f>IF(OR(D13="",H13=""),"",IFERROR(H13-J13+K13,0))</f>
        <v/>
      </c>
      <c r="M13" s="31" t="n"/>
      <c r="N13" s="5" t="n"/>
      <c r="O13" s="14">
        <f>IF(OR(D13="",L13=""),"",IFERROR(MAX(0,L13-N13),0))</f>
        <v/>
      </c>
      <c r="P13" s="13">
        <f>IF(OR(D13="",C13="",O13=""),"",IF(O13=0,"Pago",IF(N13&gt;0,"Pago parcial",IF(C13&lt;TODAY(),"Atrasado","Em aberto"))))</f>
        <v/>
      </c>
      <c r="Q13" s="2" t="n"/>
      <c r="R13" s="13">
        <f>IF(OR(D13="",C13="",O13=""),"",IF(AND(O13&gt;0,C13&lt;TODAY()),TODAY()-C13,0))</f>
        <v/>
      </c>
      <c r="S13" s="3" t="n"/>
    </row>
    <row r="14">
      <c r="A14" s="2" t="n"/>
      <c r="B14" s="31" t="n"/>
      <c r="C14" s="31" t="n"/>
      <c r="D14" s="2" t="n"/>
      <c r="E14" s="8">
        <f>IF(D14="","",IFERROR(VLOOKUP(D14,'Cadastro de Alunos'!$A$2:$L$101,2,FALSE),"Matrícula não encontrada"))</f>
        <v/>
      </c>
      <c r="F14" s="8">
        <f>IF(D14="","",IFERROR(VLOOKUP(D14,'Cadastro de Alunos'!$A$2:$L$101,3,FALSE),""))</f>
        <v/>
      </c>
      <c r="G14" s="9">
        <f>IF(D14="","",IFERROR(VLOOKUP(D14,'Cadastro de Alunos'!$A$2:$L$101,5,FALSE),""))</f>
        <v/>
      </c>
      <c r="H14" s="10">
        <f>IF(D14="","",IFERROR(VLOOKUP(D14,'Cadastro de Alunos'!$A$2:$L$101,10,FALSE),0))</f>
        <v/>
      </c>
      <c r="I14" s="32">
        <f>IF(D14="","",IFERROR(VLOOKUP(D14,'Cadastro de Alunos'!$A$2:$L$101,11,FALSE),0))</f>
        <v/>
      </c>
      <c r="J14" s="10">
        <f>IF(OR(D14="",H14=""),"",IFERROR(H14*I14,0))</f>
        <v/>
      </c>
      <c r="K14" s="5" t="n"/>
      <c r="L14" s="10">
        <f>IF(OR(D14="",H14=""),"",IFERROR(H14-J14+K14,0))</f>
        <v/>
      </c>
      <c r="M14" s="31" t="n"/>
      <c r="N14" s="5" t="n"/>
      <c r="O14" s="10">
        <f>IF(OR(D14="",L14=""),"",IFERROR(MAX(0,L14-N14),0))</f>
        <v/>
      </c>
      <c r="P14" s="9">
        <f>IF(OR(D14="",C14="",O14=""),"",IF(O14=0,"Pago",IF(N14&gt;0,"Pago parcial",IF(C14&lt;TODAY(),"Atrasado","Em aberto"))))</f>
        <v/>
      </c>
      <c r="Q14" s="2" t="n"/>
      <c r="R14" s="9">
        <f>IF(OR(D14="",C14="",O14=""),"",IF(AND(O14&gt;0,C14&lt;TODAY()),TODAY()-C14,0))</f>
        <v/>
      </c>
      <c r="S14" s="3" t="n"/>
    </row>
    <row r="15">
      <c r="A15" s="2" t="n"/>
      <c r="B15" s="31" t="n"/>
      <c r="C15" s="31" t="n"/>
      <c r="D15" s="2" t="n"/>
      <c r="E15" s="12">
        <f>IF(D15="","",IFERROR(VLOOKUP(D15,'Cadastro de Alunos'!$A$2:$L$101,2,FALSE),"Matrícula não encontrada"))</f>
        <v/>
      </c>
      <c r="F15" s="12">
        <f>IF(D15="","",IFERROR(VLOOKUP(D15,'Cadastro de Alunos'!$A$2:$L$101,3,FALSE),""))</f>
        <v/>
      </c>
      <c r="G15" s="13">
        <f>IF(D15="","",IFERROR(VLOOKUP(D15,'Cadastro de Alunos'!$A$2:$L$101,5,FALSE),""))</f>
        <v/>
      </c>
      <c r="H15" s="14">
        <f>IF(D15="","",IFERROR(VLOOKUP(D15,'Cadastro de Alunos'!$A$2:$L$101,10,FALSE),0))</f>
        <v/>
      </c>
      <c r="I15" s="33">
        <f>IF(D15="","",IFERROR(VLOOKUP(D15,'Cadastro de Alunos'!$A$2:$L$101,11,FALSE),0))</f>
        <v/>
      </c>
      <c r="J15" s="14">
        <f>IF(OR(D15="",H15=""),"",IFERROR(H15*I15,0))</f>
        <v/>
      </c>
      <c r="K15" s="5" t="n"/>
      <c r="L15" s="14">
        <f>IF(OR(D15="",H15=""),"",IFERROR(H15-J15+K15,0))</f>
        <v/>
      </c>
      <c r="M15" s="31" t="n"/>
      <c r="N15" s="5" t="n"/>
      <c r="O15" s="14">
        <f>IF(OR(D15="",L15=""),"",IFERROR(MAX(0,L15-N15),0))</f>
        <v/>
      </c>
      <c r="P15" s="13">
        <f>IF(OR(D15="",C15="",O15=""),"",IF(O15=0,"Pago",IF(N15&gt;0,"Pago parcial",IF(C15&lt;TODAY(),"Atrasado","Em aberto"))))</f>
        <v/>
      </c>
      <c r="Q15" s="2" t="n"/>
      <c r="R15" s="13">
        <f>IF(OR(D15="",C15="",O15=""),"",IF(AND(O15&gt;0,C15&lt;TODAY()),TODAY()-C15,0))</f>
        <v/>
      </c>
      <c r="S15" s="3" t="n"/>
    </row>
    <row r="16">
      <c r="A16" s="2" t="n"/>
      <c r="B16" s="31" t="n"/>
      <c r="C16" s="31" t="n"/>
      <c r="D16" s="2" t="n"/>
      <c r="E16" s="8">
        <f>IF(D16="","",IFERROR(VLOOKUP(D16,'Cadastro de Alunos'!$A$2:$L$101,2,FALSE),"Matrícula não encontrada"))</f>
        <v/>
      </c>
      <c r="F16" s="8">
        <f>IF(D16="","",IFERROR(VLOOKUP(D16,'Cadastro de Alunos'!$A$2:$L$101,3,FALSE),""))</f>
        <v/>
      </c>
      <c r="G16" s="9">
        <f>IF(D16="","",IFERROR(VLOOKUP(D16,'Cadastro de Alunos'!$A$2:$L$101,5,FALSE),""))</f>
        <v/>
      </c>
      <c r="H16" s="10">
        <f>IF(D16="","",IFERROR(VLOOKUP(D16,'Cadastro de Alunos'!$A$2:$L$101,10,FALSE),0))</f>
        <v/>
      </c>
      <c r="I16" s="32">
        <f>IF(D16="","",IFERROR(VLOOKUP(D16,'Cadastro de Alunos'!$A$2:$L$101,11,FALSE),0))</f>
        <v/>
      </c>
      <c r="J16" s="10">
        <f>IF(OR(D16="",H16=""),"",IFERROR(H16*I16,0))</f>
        <v/>
      </c>
      <c r="K16" s="5" t="n"/>
      <c r="L16" s="10">
        <f>IF(OR(D16="",H16=""),"",IFERROR(H16-J16+K16,0))</f>
        <v/>
      </c>
      <c r="M16" s="31" t="n"/>
      <c r="N16" s="5" t="n"/>
      <c r="O16" s="10">
        <f>IF(OR(D16="",L16=""),"",IFERROR(MAX(0,L16-N16),0))</f>
        <v/>
      </c>
      <c r="P16" s="9">
        <f>IF(OR(D16="",C16="",O16=""),"",IF(O16=0,"Pago",IF(N16&gt;0,"Pago parcial",IF(C16&lt;TODAY(),"Atrasado","Em aberto"))))</f>
        <v/>
      </c>
      <c r="Q16" s="2" t="n"/>
      <c r="R16" s="9">
        <f>IF(OR(D16="",C16="",O16=""),"",IF(AND(O16&gt;0,C16&lt;TODAY()),TODAY()-C16,0))</f>
        <v/>
      </c>
      <c r="S16" s="3" t="n"/>
    </row>
    <row r="17">
      <c r="A17" s="2" t="n"/>
      <c r="B17" s="31" t="n"/>
      <c r="C17" s="31" t="n"/>
      <c r="D17" s="2" t="n"/>
      <c r="E17" s="12">
        <f>IF(D17="","",IFERROR(VLOOKUP(D17,'Cadastro de Alunos'!$A$2:$L$101,2,FALSE),"Matrícula não encontrada"))</f>
        <v/>
      </c>
      <c r="F17" s="12">
        <f>IF(D17="","",IFERROR(VLOOKUP(D17,'Cadastro de Alunos'!$A$2:$L$101,3,FALSE),""))</f>
        <v/>
      </c>
      <c r="G17" s="13">
        <f>IF(D17="","",IFERROR(VLOOKUP(D17,'Cadastro de Alunos'!$A$2:$L$101,5,FALSE),""))</f>
        <v/>
      </c>
      <c r="H17" s="14">
        <f>IF(D17="","",IFERROR(VLOOKUP(D17,'Cadastro de Alunos'!$A$2:$L$101,10,FALSE),0))</f>
        <v/>
      </c>
      <c r="I17" s="33">
        <f>IF(D17="","",IFERROR(VLOOKUP(D17,'Cadastro de Alunos'!$A$2:$L$101,11,FALSE),0))</f>
        <v/>
      </c>
      <c r="J17" s="14">
        <f>IF(OR(D17="",H17=""),"",IFERROR(H17*I17,0))</f>
        <v/>
      </c>
      <c r="K17" s="5" t="n"/>
      <c r="L17" s="14">
        <f>IF(OR(D17="",H17=""),"",IFERROR(H17-J17+K17,0))</f>
        <v/>
      </c>
      <c r="M17" s="31" t="n"/>
      <c r="N17" s="5" t="n"/>
      <c r="O17" s="14">
        <f>IF(OR(D17="",L17=""),"",IFERROR(MAX(0,L17-N17),0))</f>
        <v/>
      </c>
      <c r="P17" s="13">
        <f>IF(OR(D17="",C17="",O17=""),"",IF(O17=0,"Pago",IF(N17&gt;0,"Pago parcial",IF(C17&lt;TODAY(),"Atrasado","Em aberto"))))</f>
        <v/>
      </c>
      <c r="Q17" s="2" t="n"/>
      <c r="R17" s="13">
        <f>IF(OR(D17="",C17="",O17=""),"",IF(AND(O17&gt;0,C17&lt;TODAY()),TODAY()-C17,0))</f>
        <v/>
      </c>
      <c r="S17" s="3" t="n"/>
    </row>
    <row r="18">
      <c r="A18" s="2" t="n"/>
      <c r="B18" s="31" t="n"/>
      <c r="C18" s="31" t="n"/>
      <c r="D18" s="2" t="n"/>
      <c r="E18" s="8">
        <f>IF(D18="","",IFERROR(VLOOKUP(D18,'Cadastro de Alunos'!$A$2:$L$101,2,FALSE),"Matrícula não encontrada"))</f>
        <v/>
      </c>
      <c r="F18" s="8">
        <f>IF(D18="","",IFERROR(VLOOKUP(D18,'Cadastro de Alunos'!$A$2:$L$101,3,FALSE),""))</f>
        <v/>
      </c>
      <c r="G18" s="9">
        <f>IF(D18="","",IFERROR(VLOOKUP(D18,'Cadastro de Alunos'!$A$2:$L$101,5,FALSE),""))</f>
        <v/>
      </c>
      <c r="H18" s="10">
        <f>IF(D18="","",IFERROR(VLOOKUP(D18,'Cadastro de Alunos'!$A$2:$L$101,10,FALSE),0))</f>
        <v/>
      </c>
      <c r="I18" s="32">
        <f>IF(D18="","",IFERROR(VLOOKUP(D18,'Cadastro de Alunos'!$A$2:$L$101,11,FALSE),0))</f>
        <v/>
      </c>
      <c r="J18" s="10">
        <f>IF(OR(D18="",H18=""),"",IFERROR(H18*I18,0))</f>
        <v/>
      </c>
      <c r="K18" s="5" t="n"/>
      <c r="L18" s="10">
        <f>IF(OR(D18="",H18=""),"",IFERROR(H18-J18+K18,0))</f>
        <v/>
      </c>
      <c r="M18" s="31" t="n"/>
      <c r="N18" s="5" t="n"/>
      <c r="O18" s="10">
        <f>IF(OR(D18="",L18=""),"",IFERROR(MAX(0,L18-N18),0))</f>
        <v/>
      </c>
      <c r="P18" s="9">
        <f>IF(OR(D18="",C18="",O18=""),"",IF(O18=0,"Pago",IF(N18&gt;0,"Pago parcial",IF(C18&lt;TODAY(),"Atrasado","Em aberto"))))</f>
        <v/>
      </c>
      <c r="Q18" s="2" t="n"/>
      <c r="R18" s="9">
        <f>IF(OR(D18="",C18="",O18=""),"",IF(AND(O18&gt;0,C18&lt;TODAY()),TODAY()-C18,0))</f>
        <v/>
      </c>
      <c r="S18" s="3" t="n"/>
    </row>
    <row r="19">
      <c r="A19" s="2" t="n"/>
      <c r="B19" s="31" t="n"/>
      <c r="C19" s="31" t="n"/>
      <c r="D19" s="2" t="n"/>
      <c r="E19" s="12">
        <f>IF(D19="","",IFERROR(VLOOKUP(D19,'Cadastro de Alunos'!$A$2:$L$101,2,FALSE),"Matrícula não encontrada"))</f>
        <v/>
      </c>
      <c r="F19" s="12">
        <f>IF(D19="","",IFERROR(VLOOKUP(D19,'Cadastro de Alunos'!$A$2:$L$101,3,FALSE),""))</f>
        <v/>
      </c>
      <c r="G19" s="13">
        <f>IF(D19="","",IFERROR(VLOOKUP(D19,'Cadastro de Alunos'!$A$2:$L$101,5,FALSE),""))</f>
        <v/>
      </c>
      <c r="H19" s="14">
        <f>IF(D19="","",IFERROR(VLOOKUP(D19,'Cadastro de Alunos'!$A$2:$L$101,10,FALSE),0))</f>
        <v/>
      </c>
      <c r="I19" s="33">
        <f>IF(D19="","",IFERROR(VLOOKUP(D19,'Cadastro de Alunos'!$A$2:$L$101,11,FALSE),0))</f>
        <v/>
      </c>
      <c r="J19" s="14">
        <f>IF(OR(D19="",H19=""),"",IFERROR(H19*I19,0))</f>
        <v/>
      </c>
      <c r="K19" s="5" t="n"/>
      <c r="L19" s="14">
        <f>IF(OR(D19="",H19=""),"",IFERROR(H19-J19+K19,0))</f>
        <v/>
      </c>
      <c r="M19" s="31" t="n"/>
      <c r="N19" s="5" t="n"/>
      <c r="O19" s="14">
        <f>IF(OR(D19="",L19=""),"",IFERROR(MAX(0,L19-N19),0))</f>
        <v/>
      </c>
      <c r="P19" s="13">
        <f>IF(OR(D19="",C19="",O19=""),"",IF(O19=0,"Pago",IF(N19&gt;0,"Pago parcial",IF(C19&lt;TODAY(),"Atrasado","Em aberto"))))</f>
        <v/>
      </c>
      <c r="Q19" s="2" t="n"/>
      <c r="R19" s="13">
        <f>IF(OR(D19="",C19="",O19=""),"",IF(AND(O19&gt;0,C19&lt;TODAY()),TODAY()-C19,0))</f>
        <v/>
      </c>
      <c r="S19" s="3" t="n"/>
    </row>
    <row r="20">
      <c r="A20" s="2" t="n"/>
      <c r="B20" s="31" t="n"/>
      <c r="C20" s="31" t="n"/>
      <c r="D20" s="2" t="n"/>
      <c r="E20" s="8">
        <f>IF(D20="","",IFERROR(VLOOKUP(D20,'Cadastro de Alunos'!$A$2:$L$101,2,FALSE),"Matrícula não encontrada"))</f>
        <v/>
      </c>
      <c r="F20" s="8">
        <f>IF(D20="","",IFERROR(VLOOKUP(D20,'Cadastro de Alunos'!$A$2:$L$101,3,FALSE),""))</f>
        <v/>
      </c>
      <c r="G20" s="9">
        <f>IF(D20="","",IFERROR(VLOOKUP(D20,'Cadastro de Alunos'!$A$2:$L$101,5,FALSE),""))</f>
        <v/>
      </c>
      <c r="H20" s="10">
        <f>IF(D20="","",IFERROR(VLOOKUP(D20,'Cadastro de Alunos'!$A$2:$L$101,10,FALSE),0))</f>
        <v/>
      </c>
      <c r="I20" s="32">
        <f>IF(D20="","",IFERROR(VLOOKUP(D20,'Cadastro de Alunos'!$A$2:$L$101,11,FALSE),0))</f>
        <v/>
      </c>
      <c r="J20" s="10">
        <f>IF(OR(D20="",H20=""),"",IFERROR(H20*I20,0))</f>
        <v/>
      </c>
      <c r="K20" s="5" t="n"/>
      <c r="L20" s="10">
        <f>IF(OR(D20="",H20=""),"",IFERROR(H20-J20+K20,0))</f>
        <v/>
      </c>
      <c r="M20" s="31" t="n"/>
      <c r="N20" s="5" t="n"/>
      <c r="O20" s="10">
        <f>IF(OR(D20="",L20=""),"",IFERROR(MAX(0,L20-N20),0))</f>
        <v/>
      </c>
      <c r="P20" s="9">
        <f>IF(OR(D20="",C20="",O20=""),"",IF(O20=0,"Pago",IF(N20&gt;0,"Pago parcial",IF(C20&lt;TODAY(),"Atrasado","Em aberto"))))</f>
        <v/>
      </c>
      <c r="Q20" s="2" t="n"/>
      <c r="R20" s="9">
        <f>IF(OR(D20="",C20="",O20=""),"",IF(AND(O20&gt;0,C20&lt;TODAY()),TODAY()-C20,0))</f>
        <v/>
      </c>
      <c r="S20" s="3" t="n"/>
    </row>
    <row r="21">
      <c r="A21" s="2" t="n"/>
      <c r="B21" s="31" t="n"/>
      <c r="C21" s="31" t="n"/>
      <c r="D21" s="2" t="n"/>
      <c r="E21" s="12">
        <f>IF(D21="","",IFERROR(VLOOKUP(D21,'Cadastro de Alunos'!$A$2:$L$101,2,FALSE),"Matrícula não encontrada"))</f>
        <v/>
      </c>
      <c r="F21" s="12">
        <f>IF(D21="","",IFERROR(VLOOKUP(D21,'Cadastro de Alunos'!$A$2:$L$101,3,FALSE),""))</f>
        <v/>
      </c>
      <c r="G21" s="13">
        <f>IF(D21="","",IFERROR(VLOOKUP(D21,'Cadastro de Alunos'!$A$2:$L$101,5,FALSE),""))</f>
        <v/>
      </c>
      <c r="H21" s="14">
        <f>IF(D21="","",IFERROR(VLOOKUP(D21,'Cadastro de Alunos'!$A$2:$L$101,10,FALSE),0))</f>
        <v/>
      </c>
      <c r="I21" s="33">
        <f>IF(D21="","",IFERROR(VLOOKUP(D21,'Cadastro de Alunos'!$A$2:$L$101,11,FALSE),0))</f>
        <v/>
      </c>
      <c r="J21" s="14">
        <f>IF(OR(D21="",H21=""),"",IFERROR(H21*I21,0))</f>
        <v/>
      </c>
      <c r="K21" s="5" t="n"/>
      <c r="L21" s="14">
        <f>IF(OR(D21="",H21=""),"",IFERROR(H21-J21+K21,0))</f>
        <v/>
      </c>
      <c r="M21" s="31" t="n"/>
      <c r="N21" s="5" t="n"/>
      <c r="O21" s="14">
        <f>IF(OR(D21="",L21=""),"",IFERROR(MAX(0,L21-N21),0))</f>
        <v/>
      </c>
      <c r="P21" s="13">
        <f>IF(OR(D21="",C21="",O21=""),"",IF(O21=0,"Pago",IF(N21&gt;0,"Pago parcial",IF(C21&lt;TODAY(),"Atrasado","Em aberto"))))</f>
        <v/>
      </c>
      <c r="Q21" s="2" t="n"/>
      <c r="R21" s="13">
        <f>IF(OR(D21="",C21="",O21=""),"",IF(AND(O21&gt;0,C21&lt;TODAY()),TODAY()-C21,0))</f>
        <v/>
      </c>
      <c r="S21" s="3" t="n"/>
    </row>
    <row r="22">
      <c r="A22" s="2" t="n"/>
      <c r="B22" s="31" t="n"/>
      <c r="C22" s="31" t="n"/>
      <c r="D22" s="2" t="n"/>
      <c r="E22" s="8">
        <f>IF(D22="","",IFERROR(VLOOKUP(D22,'Cadastro de Alunos'!$A$2:$L$101,2,FALSE),"Matrícula não encontrada"))</f>
        <v/>
      </c>
      <c r="F22" s="8">
        <f>IF(D22="","",IFERROR(VLOOKUP(D22,'Cadastro de Alunos'!$A$2:$L$101,3,FALSE),""))</f>
        <v/>
      </c>
      <c r="G22" s="9">
        <f>IF(D22="","",IFERROR(VLOOKUP(D22,'Cadastro de Alunos'!$A$2:$L$101,5,FALSE),""))</f>
        <v/>
      </c>
      <c r="H22" s="10">
        <f>IF(D22="","",IFERROR(VLOOKUP(D22,'Cadastro de Alunos'!$A$2:$L$101,10,FALSE),0))</f>
        <v/>
      </c>
      <c r="I22" s="32">
        <f>IF(D22="","",IFERROR(VLOOKUP(D22,'Cadastro de Alunos'!$A$2:$L$101,11,FALSE),0))</f>
        <v/>
      </c>
      <c r="J22" s="10">
        <f>IF(OR(D22="",H22=""),"",IFERROR(H22*I22,0))</f>
        <v/>
      </c>
      <c r="K22" s="5" t="n"/>
      <c r="L22" s="10">
        <f>IF(OR(D22="",H22=""),"",IFERROR(H22-J22+K22,0))</f>
        <v/>
      </c>
      <c r="M22" s="31" t="n"/>
      <c r="N22" s="5" t="n"/>
      <c r="O22" s="10">
        <f>IF(OR(D22="",L22=""),"",IFERROR(MAX(0,L22-N22),0))</f>
        <v/>
      </c>
      <c r="P22" s="9">
        <f>IF(OR(D22="",C22="",O22=""),"",IF(O22=0,"Pago",IF(N22&gt;0,"Pago parcial",IF(C22&lt;TODAY(),"Atrasado","Em aberto"))))</f>
        <v/>
      </c>
      <c r="Q22" s="2" t="n"/>
      <c r="R22" s="9">
        <f>IF(OR(D22="",C22="",O22=""),"",IF(AND(O22&gt;0,C22&lt;TODAY()),TODAY()-C22,0))</f>
        <v/>
      </c>
      <c r="S22" s="3" t="n"/>
    </row>
    <row r="23">
      <c r="A23" s="2" t="n"/>
      <c r="B23" s="31" t="n"/>
      <c r="C23" s="31" t="n"/>
      <c r="D23" s="2" t="n"/>
      <c r="E23" s="12">
        <f>IF(D23="","",IFERROR(VLOOKUP(D23,'Cadastro de Alunos'!$A$2:$L$101,2,FALSE),"Matrícula não encontrada"))</f>
        <v/>
      </c>
      <c r="F23" s="12">
        <f>IF(D23="","",IFERROR(VLOOKUP(D23,'Cadastro de Alunos'!$A$2:$L$101,3,FALSE),""))</f>
        <v/>
      </c>
      <c r="G23" s="13">
        <f>IF(D23="","",IFERROR(VLOOKUP(D23,'Cadastro de Alunos'!$A$2:$L$101,5,FALSE),""))</f>
        <v/>
      </c>
      <c r="H23" s="14">
        <f>IF(D23="","",IFERROR(VLOOKUP(D23,'Cadastro de Alunos'!$A$2:$L$101,10,FALSE),0))</f>
        <v/>
      </c>
      <c r="I23" s="33">
        <f>IF(D23="","",IFERROR(VLOOKUP(D23,'Cadastro de Alunos'!$A$2:$L$101,11,FALSE),0))</f>
        <v/>
      </c>
      <c r="J23" s="14">
        <f>IF(OR(D23="",H23=""),"",IFERROR(H23*I23,0))</f>
        <v/>
      </c>
      <c r="K23" s="5" t="n"/>
      <c r="L23" s="14">
        <f>IF(OR(D23="",H23=""),"",IFERROR(H23-J23+K23,0))</f>
        <v/>
      </c>
      <c r="M23" s="31" t="n"/>
      <c r="N23" s="5" t="n"/>
      <c r="O23" s="14">
        <f>IF(OR(D23="",L23=""),"",IFERROR(MAX(0,L23-N23),0))</f>
        <v/>
      </c>
      <c r="P23" s="13">
        <f>IF(OR(D23="",C23="",O23=""),"",IF(O23=0,"Pago",IF(N23&gt;0,"Pago parcial",IF(C23&lt;TODAY(),"Atrasado","Em aberto"))))</f>
        <v/>
      </c>
      <c r="Q23" s="2" t="n"/>
      <c r="R23" s="13">
        <f>IF(OR(D23="",C23="",O23=""),"",IF(AND(O23&gt;0,C23&lt;TODAY()),TODAY()-C23,0))</f>
        <v/>
      </c>
      <c r="S23" s="3" t="n"/>
    </row>
    <row r="24">
      <c r="A24" s="2" t="n"/>
      <c r="B24" s="31" t="n"/>
      <c r="C24" s="31" t="n"/>
      <c r="D24" s="2" t="n"/>
      <c r="E24" s="8">
        <f>IF(D24="","",IFERROR(VLOOKUP(D24,'Cadastro de Alunos'!$A$2:$L$101,2,FALSE),"Matrícula não encontrada"))</f>
        <v/>
      </c>
      <c r="F24" s="8">
        <f>IF(D24="","",IFERROR(VLOOKUP(D24,'Cadastro de Alunos'!$A$2:$L$101,3,FALSE),""))</f>
        <v/>
      </c>
      <c r="G24" s="9">
        <f>IF(D24="","",IFERROR(VLOOKUP(D24,'Cadastro de Alunos'!$A$2:$L$101,5,FALSE),""))</f>
        <v/>
      </c>
      <c r="H24" s="10">
        <f>IF(D24="","",IFERROR(VLOOKUP(D24,'Cadastro de Alunos'!$A$2:$L$101,10,FALSE),0))</f>
        <v/>
      </c>
      <c r="I24" s="32">
        <f>IF(D24="","",IFERROR(VLOOKUP(D24,'Cadastro de Alunos'!$A$2:$L$101,11,FALSE),0))</f>
        <v/>
      </c>
      <c r="J24" s="10">
        <f>IF(OR(D24="",H24=""),"",IFERROR(H24*I24,0))</f>
        <v/>
      </c>
      <c r="K24" s="5" t="n"/>
      <c r="L24" s="10">
        <f>IF(OR(D24="",H24=""),"",IFERROR(H24-J24+K24,0))</f>
        <v/>
      </c>
      <c r="M24" s="31" t="n"/>
      <c r="N24" s="5" t="n"/>
      <c r="O24" s="10">
        <f>IF(OR(D24="",L24=""),"",IFERROR(MAX(0,L24-N24),0))</f>
        <v/>
      </c>
      <c r="P24" s="9">
        <f>IF(OR(D24="",C24="",O24=""),"",IF(O24=0,"Pago",IF(N24&gt;0,"Pago parcial",IF(C24&lt;TODAY(),"Atrasado","Em aberto"))))</f>
        <v/>
      </c>
      <c r="Q24" s="2" t="n"/>
      <c r="R24" s="9">
        <f>IF(OR(D24="",C24="",O24=""),"",IF(AND(O24&gt;0,C24&lt;TODAY()),TODAY()-C24,0))</f>
        <v/>
      </c>
      <c r="S24" s="3" t="n"/>
    </row>
    <row r="25">
      <c r="A25" s="2" t="n"/>
      <c r="B25" s="31" t="n"/>
      <c r="C25" s="31" t="n"/>
      <c r="D25" s="2" t="n"/>
      <c r="E25" s="12">
        <f>IF(D25="","",IFERROR(VLOOKUP(D25,'Cadastro de Alunos'!$A$2:$L$101,2,FALSE),"Matrícula não encontrada"))</f>
        <v/>
      </c>
      <c r="F25" s="12">
        <f>IF(D25="","",IFERROR(VLOOKUP(D25,'Cadastro de Alunos'!$A$2:$L$101,3,FALSE),""))</f>
        <v/>
      </c>
      <c r="G25" s="13">
        <f>IF(D25="","",IFERROR(VLOOKUP(D25,'Cadastro de Alunos'!$A$2:$L$101,5,FALSE),""))</f>
        <v/>
      </c>
      <c r="H25" s="14">
        <f>IF(D25="","",IFERROR(VLOOKUP(D25,'Cadastro de Alunos'!$A$2:$L$101,10,FALSE),0))</f>
        <v/>
      </c>
      <c r="I25" s="33">
        <f>IF(D25="","",IFERROR(VLOOKUP(D25,'Cadastro de Alunos'!$A$2:$L$101,11,FALSE),0))</f>
        <v/>
      </c>
      <c r="J25" s="14">
        <f>IF(OR(D25="",H25=""),"",IFERROR(H25*I25,0))</f>
        <v/>
      </c>
      <c r="K25" s="5" t="n"/>
      <c r="L25" s="14">
        <f>IF(OR(D25="",H25=""),"",IFERROR(H25-J25+K25,0))</f>
        <v/>
      </c>
      <c r="M25" s="31" t="n"/>
      <c r="N25" s="5" t="n"/>
      <c r="O25" s="14">
        <f>IF(OR(D25="",L25=""),"",IFERROR(MAX(0,L25-N25),0))</f>
        <v/>
      </c>
      <c r="P25" s="13">
        <f>IF(OR(D25="",C25="",O25=""),"",IF(O25=0,"Pago",IF(N25&gt;0,"Pago parcial",IF(C25&lt;TODAY(),"Atrasado","Em aberto"))))</f>
        <v/>
      </c>
      <c r="Q25" s="2" t="n"/>
      <c r="R25" s="13">
        <f>IF(OR(D25="",C25="",O25=""),"",IF(AND(O25&gt;0,C25&lt;TODAY()),TODAY()-C25,0))</f>
        <v/>
      </c>
      <c r="S25" s="3" t="n"/>
    </row>
    <row r="26">
      <c r="A26" s="2" t="n"/>
      <c r="B26" s="31" t="n"/>
      <c r="C26" s="31" t="n"/>
      <c r="D26" s="2" t="n"/>
      <c r="E26" s="8">
        <f>IF(D26="","",IFERROR(VLOOKUP(D26,'Cadastro de Alunos'!$A$2:$L$101,2,FALSE),"Matrícula não encontrada"))</f>
        <v/>
      </c>
      <c r="F26" s="8">
        <f>IF(D26="","",IFERROR(VLOOKUP(D26,'Cadastro de Alunos'!$A$2:$L$101,3,FALSE),""))</f>
        <v/>
      </c>
      <c r="G26" s="9">
        <f>IF(D26="","",IFERROR(VLOOKUP(D26,'Cadastro de Alunos'!$A$2:$L$101,5,FALSE),""))</f>
        <v/>
      </c>
      <c r="H26" s="10">
        <f>IF(D26="","",IFERROR(VLOOKUP(D26,'Cadastro de Alunos'!$A$2:$L$101,10,FALSE),0))</f>
        <v/>
      </c>
      <c r="I26" s="32">
        <f>IF(D26="","",IFERROR(VLOOKUP(D26,'Cadastro de Alunos'!$A$2:$L$101,11,FALSE),0))</f>
        <v/>
      </c>
      <c r="J26" s="10">
        <f>IF(OR(D26="",H26=""),"",IFERROR(H26*I26,0))</f>
        <v/>
      </c>
      <c r="K26" s="5" t="n"/>
      <c r="L26" s="10">
        <f>IF(OR(D26="",H26=""),"",IFERROR(H26-J26+K26,0))</f>
        <v/>
      </c>
      <c r="M26" s="31" t="n"/>
      <c r="N26" s="5" t="n"/>
      <c r="O26" s="10">
        <f>IF(OR(D26="",L26=""),"",IFERROR(MAX(0,L26-N26),0))</f>
        <v/>
      </c>
      <c r="P26" s="9">
        <f>IF(OR(D26="",C26="",O26=""),"",IF(O26=0,"Pago",IF(N26&gt;0,"Pago parcial",IF(C26&lt;TODAY(),"Atrasado","Em aberto"))))</f>
        <v/>
      </c>
      <c r="Q26" s="2" t="n"/>
      <c r="R26" s="9">
        <f>IF(OR(D26="",C26="",O26=""),"",IF(AND(O26&gt;0,C26&lt;TODAY()),TODAY()-C26,0))</f>
        <v/>
      </c>
      <c r="S26" s="3" t="n"/>
    </row>
    <row r="27">
      <c r="A27" s="2" t="n"/>
      <c r="B27" s="31" t="n"/>
      <c r="C27" s="31" t="n"/>
      <c r="D27" s="2" t="n"/>
      <c r="E27" s="12">
        <f>IF(D27="","",IFERROR(VLOOKUP(D27,'Cadastro de Alunos'!$A$2:$L$101,2,FALSE),"Matrícula não encontrada"))</f>
        <v/>
      </c>
      <c r="F27" s="12">
        <f>IF(D27="","",IFERROR(VLOOKUP(D27,'Cadastro de Alunos'!$A$2:$L$101,3,FALSE),""))</f>
        <v/>
      </c>
      <c r="G27" s="13">
        <f>IF(D27="","",IFERROR(VLOOKUP(D27,'Cadastro de Alunos'!$A$2:$L$101,5,FALSE),""))</f>
        <v/>
      </c>
      <c r="H27" s="14">
        <f>IF(D27="","",IFERROR(VLOOKUP(D27,'Cadastro de Alunos'!$A$2:$L$101,10,FALSE),0))</f>
        <v/>
      </c>
      <c r="I27" s="33">
        <f>IF(D27="","",IFERROR(VLOOKUP(D27,'Cadastro de Alunos'!$A$2:$L$101,11,FALSE),0))</f>
        <v/>
      </c>
      <c r="J27" s="14">
        <f>IF(OR(D27="",H27=""),"",IFERROR(H27*I27,0))</f>
        <v/>
      </c>
      <c r="K27" s="5" t="n"/>
      <c r="L27" s="14">
        <f>IF(OR(D27="",H27=""),"",IFERROR(H27-J27+K27,0))</f>
        <v/>
      </c>
      <c r="M27" s="31" t="n"/>
      <c r="N27" s="5" t="n"/>
      <c r="O27" s="14">
        <f>IF(OR(D27="",L27=""),"",IFERROR(MAX(0,L27-N27),0))</f>
        <v/>
      </c>
      <c r="P27" s="13">
        <f>IF(OR(D27="",C27="",O27=""),"",IF(O27=0,"Pago",IF(N27&gt;0,"Pago parcial",IF(C27&lt;TODAY(),"Atrasado","Em aberto"))))</f>
        <v/>
      </c>
      <c r="Q27" s="2" t="n"/>
      <c r="R27" s="13">
        <f>IF(OR(D27="",C27="",O27=""),"",IF(AND(O27&gt;0,C27&lt;TODAY()),TODAY()-C27,0))</f>
        <v/>
      </c>
      <c r="S27" s="3" t="n"/>
    </row>
    <row r="28">
      <c r="A28" s="2" t="n"/>
      <c r="B28" s="31" t="n"/>
      <c r="C28" s="31" t="n"/>
      <c r="D28" s="2" t="n"/>
      <c r="E28" s="8">
        <f>IF(D28="","",IFERROR(VLOOKUP(D28,'Cadastro de Alunos'!$A$2:$L$101,2,FALSE),"Matrícula não encontrada"))</f>
        <v/>
      </c>
      <c r="F28" s="8">
        <f>IF(D28="","",IFERROR(VLOOKUP(D28,'Cadastro de Alunos'!$A$2:$L$101,3,FALSE),""))</f>
        <v/>
      </c>
      <c r="G28" s="9">
        <f>IF(D28="","",IFERROR(VLOOKUP(D28,'Cadastro de Alunos'!$A$2:$L$101,5,FALSE),""))</f>
        <v/>
      </c>
      <c r="H28" s="10">
        <f>IF(D28="","",IFERROR(VLOOKUP(D28,'Cadastro de Alunos'!$A$2:$L$101,10,FALSE),0))</f>
        <v/>
      </c>
      <c r="I28" s="32">
        <f>IF(D28="","",IFERROR(VLOOKUP(D28,'Cadastro de Alunos'!$A$2:$L$101,11,FALSE),0))</f>
        <v/>
      </c>
      <c r="J28" s="10">
        <f>IF(OR(D28="",H28=""),"",IFERROR(H28*I28,0))</f>
        <v/>
      </c>
      <c r="K28" s="5" t="n"/>
      <c r="L28" s="10">
        <f>IF(OR(D28="",H28=""),"",IFERROR(H28-J28+K28,0))</f>
        <v/>
      </c>
      <c r="M28" s="31" t="n"/>
      <c r="N28" s="5" t="n"/>
      <c r="O28" s="10">
        <f>IF(OR(D28="",L28=""),"",IFERROR(MAX(0,L28-N28),0))</f>
        <v/>
      </c>
      <c r="P28" s="9">
        <f>IF(OR(D28="",C28="",O28=""),"",IF(O28=0,"Pago",IF(N28&gt;0,"Pago parcial",IF(C28&lt;TODAY(),"Atrasado","Em aberto"))))</f>
        <v/>
      </c>
      <c r="Q28" s="2" t="n"/>
      <c r="R28" s="9">
        <f>IF(OR(D28="",C28="",O28=""),"",IF(AND(O28&gt;0,C28&lt;TODAY()),TODAY()-C28,0))</f>
        <v/>
      </c>
      <c r="S28" s="3" t="n"/>
    </row>
    <row r="29">
      <c r="A29" s="2" t="n"/>
      <c r="B29" s="31" t="n"/>
      <c r="C29" s="31" t="n"/>
      <c r="D29" s="2" t="n"/>
      <c r="E29" s="12">
        <f>IF(D29="","",IFERROR(VLOOKUP(D29,'Cadastro de Alunos'!$A$2:$L$101,2,FALSE),"Matrícula não encontrada"))</f>
        <v/>
      </c>
      <c r="F29" s="12">
        <f>IF(D29="","",IFERROR(VLOOKUP(D29,'Cadastro de Alunos'!$A$2:$L$101,3,FALSE),""))</f>
        <v/>
      </c>
      <c r="G29" s="13">
        <f>IF(D29="","",IFERROR(VLOOKUP(D29,'Cadastro de Alunos'!$A$2:$L$101,5,FALSE),""))</f>
        <v/>
      </c>
      <c r="H29" s="14">
        <f>IF(D29="","",IFERROR(VLOOKUP(D29,'Cadastro de Alunos'!$A$2:$L$101,10,FALSE),0))</f>
        <v/>
      </c>
      <c r="I29" s="33">
        <f>IF(D29="","",IFERROR(VLOOKUP(D29,'Cadastro de Alunos'!$A$2:$L$101,11,FALSE),0))</f>
        <v/>
      </c>
      <c r="J29" s="14">
        <f>IF(OR(D29="",H29=""),"",IFERROR(H29*I29,0))</f>
        <v/>
      </c>
      <c r="K29" s="5" t="n"/>
      <c r="L29" s="14">
        <f>IF(OR(D29="",H29=""),"",IFERROR(H29-J29+K29,0))</f>
        <v/>
      </c>
      <c r="M29" s="31" t="n"/>
      <c r="N29" s="5" t="n"/>
      <c r="O29" s="14">
        <f>IF(OR(D29="",L29=""),"",IFERROR(MAX(0,L29-N29),0))</f>
        <v/>
      </c>
      <c r="P29" s="13">
        <f>IF(OR(D29="",C29="",O29=""),"",IF(O29=0,"Pago",IF(N29&gt;0,"Pago parcial",IF(C29&lt;TODAY(),"Atrasado","Em aberto"))))</f>
        <v/>
      </c>
      <c r="Q29" s="2" t="n"/>
      <c r="R29" s="13">
        <f>IF(OR(D29="",C29="",O29=""),"",IF(AND(O29&gt;0,C29&lt;TODAY()),TODAY()-C29,0))</f>
        <v/>
      </c>
      <c r="S29" s="3" t="n"/>
    </row>
    <row r="30">
      <c r="A30" s="2" t="n"/>
      <c r="B30" s="31" t="n"/>
      <c r="C30" s="31" t="n"/>
      <c r="D30" s="2" t="n"/>
      <c r="E30" s="8">
        <f>IF(D30="","",IFERROR(VLOOKUP(D30,'Cadastro de Alunos'!$A$2:$L$101,2,FALSE),"Matrícula não encontrada"))</f>
        <v/>
      </c>
      <c r="F30" s="8">
        <f>IF(D30="","",IFERROR(VLOOKUP(D30,'Cadastro de Alunos'!$A$2:$L$101,3,FALSE),""))</f>
        <v/>
      </c>
      <c r="G30" s="9">
        <f>IF(D30="","",IFERROR(VLOOKUP(D30,'Cadastro de Alunos'!$A$2:$L$101,5,FALSE),""))</f>
        <v/>
      </c>
      <c r="H30" s="10">
        <f>IF(D30="","",IFERROR(VLOOKUP(D30,'Cadastro de Alunos'!$A$2:$L$101,10,FALSE),0))</f>
        <v/>
      </c>
      <c r="I30" s="32">
        <f>IF(D30="","",IFERROR(VLOOKUP(D30,'Cadastro de Alunos'!$A$2:$L$101,11,FALSE),0))</f>
        <v/>
      </c>
      <c r="J30" s="10">
        <f>IF(OR(D30="",H30=""),"",IFERROR(H30*I30,0))</f>
        <v/>
      </c>
      <c r="K30" s="5" t="n"/>
      <c r="L30" s="10">
        <f>IF(OR(D30="",H30=""),"",IFERROR(H30-J30+K30,0))</f>
        <v/>
      </c>
      <c r="M30" s="31" t="n"/>
      <c r="N30" s="5" t="n"/>
      <c r="O30" s="10">
        <f>IF(OR(D30="",L30=""),"",IFERROR(MAX(0,L30-N30),0))</f>
        <v/>
      </c>
      <c r="P30" s="9">
        <f>IF(OR(D30="",C30="",O30=""),"",IF(O30=0,"Pago",IF(N30&gt;0,"Pago parcial",IF(C30&lt;TODAY(),"Atrasado","Em aberto"))))</f>
        <v/>
      </c>
      <c r="Q30" s="2" t="n"/>
      <c r="R30" s="9">
        <f>IF(OR(D30="",C30="",O30=""),"",IF(AND(O30&gt;0,C30&lt;TODAY()),TODAY()-C30,0))</f>
        <v/>
      </c>
      <c r="S30" s="3" t="n"/>
    </row>
    <row r="31">
      <c r="A31" s="2" t="n"/>
      <c r="B31" s="31" t="n"/>
      <c r="C31" s="31" t="n"/>
      <c r="D31" s="2" t="n"/>
      <c r="E31" s="12">
        <f>IF(D31="","",IFERROR(VLOOKUP(D31,'Cadastro de Alunos'!$A$2:$L$101,2,FALSE),"Matrícula não encontrada"))</f>
        <v/>
      </c>
      <c r="F31" s="12">
        <f>IF(D31="","",IFERROR(VLOOKUP(D31,'Cadastro de Alunos'!$A$2:$L$101,3,FALSE),""))</f>
        <v/>
      </c>
      <c r="G31" s="13">
        <f>IF(D31="","",IFERROR(VLOOKUP(D31,'Cadastro de Alunos'!$A$2:$L$101,5,FALSE),""))</f>
        <v/>
      </c>
      <c r="H31" s="14">
        <f>IF(D31="","",IFERROR(VLOOKUP(D31,'Cadastro de Alunos'!$A$2:$L$101,10,FALSE),0))</f>
        <v/>
      </c>
      <c r="I31" s="33">
        <f>IF(D31="","",IFERROR(VLOOKUP(D31,'Cadastro de Alunos'!$A$2:$L$101,11,FALSE),0))</f>
        <v/>
      </c>
      <c r="J31" s="14">
        <f>IF(OR(D31="",H31=""),"",IFERROR(H31*I31,0))</f>
        <v/>
      </c>
      <c r="K31" s="5" t="n"/>
      <c r="L31" s="14">
        <f>IF(OR(D31="",H31=""),"",IFERROR(H31-J31+K31,0))</f>
        <v/>
      </c>
      <c r="M31" s="31" t="n"/>
      <c r="N31" s="5" t="n"/>
      <c r="O31" s="14">
        <f>IF(OR(D31="",L31=""),"",IFERROR(MAX(0,L31-N31),0))</f>
        <v/>
      </c>
      <c r="P31" s="13">
        <f>IF(OR(D31="",C31="",O31=""),"",IF(O31=0,"Pago",IF(N31&gt;0,"Pago parcial",IF(C31&lt;TODAY(),"Atrasado","Em aberto"))))</f>
        <v/>
      </c>
      <c r="Q31" s="2" t="n"/>
      <c r="R31" s="13">
        <f>IF(OR(D31="",C31="",O31=""),"",IF(AND(O31&gt;0,C31&lt;TODAY()),TODAY()-C31,0))</f>
        <v/>
      </c>
      <c r="S31" s="3" t="n"/>
    </row>
    <row r="32">
      <c r="A32" s="2" t="n"/>
      <c r="B32" s="31" t="n"/>
      <c r="C32" s="31" t="n"/>
      <c r="D32" s="2" t="n"/>
      <c r="E32" s="8">
        <f>IF(D32="","",IFERROR(VLOOKUP(D32,'Cadastro de Alunos'!$A$2:$L$101,2,FALSE),"Matrícula não encontrada"))</f>
        <v/>
      </c>
      <c r="F32" s="8">
        <f>IF(D32="","",IFERROR(VLOOKUP(D32,'Cadastro de Alunos'!$A$2:$L$101,3,FALSE),""))</f>
        <v/>
      </c>
      <c r="G32" s="9">
        <f>IF(D32="","",IFERROR(VLOOKUP(D32,'Cadastro de Alunos'!$A$2:$L$101,5,FALSE),""))</f>
        <v/>
      </c>
      <c r="H32" s="10">
        <f>IF(D32="","",IFERROR(VLOOKUP(D32,'Cadastro de Alunos'!$A$2:$L$101,10,FALSE),0))</f>
        <v/>
      </c>
      <c r="I32" s="32">
        <f>IF(D32="","",IFERROR(VLOOKUP(D32,'Cadastro de Alunos'!$A$2:$L$101,11,FALSE),0))</f>
        <v/>
      </c>
      <c r="J32" s="10">
        <f>IF(OR(D32="",H32=""),"",IFERROR(H32*I32,0))</f>
        <v/>
      </c>
      <c r="K32" s="5" t="n"/>
      <c r="L32" s="10">
        <f>IF(OR(D32="",H32=""),"",IFERROR(H32-J32+K32,0))</f>
        <v/>
      </c>
      <c r="M32" s="31" t="n"/>
      <c r="N32" s="5" t="n"/>
      <c r="O32" s="10">
        <f>IF(OR(D32="",L32=""),"",IFERROR(MAX(0,L32-N32),0))</f>
        <v/>
      </c>
      <c r="P32" s="9">
        <f>IF(OR(D32="",C32="",O32=""),"",IF(O32=0,"Pago",IF(N32&gt;0,"Pago parcial",IF(C32&lt;TODAY(),"Atrasado","Em aberto"))))</f>
        <v/>
      </c>
      <c r="Q32" s="2" t="n"/>
      <c r="R32" s="9">
        <f>IF(OR(D32="",C32="",O32=""),"",IF(AND(O32&gt;0,C32&lt;TODAY()),TODAY()-C32,0))</f>
        <v/>
      </c>
      <c r="S32" s="3" t="n"/>
    </row>
    <row r="33">
      <c r="A33" s="2" t="n"/>
      <c r="B33" s="31" t="n"/>
      <c r="C33" s="31" t="n"/>
      <c r="D33" s="2" t="n"/>
      <c r="E33" s="12">
        <f>IF(D33="","",IFERROR(VLOOKUP(D33,'Cadastro de Alunos'!$A$2:$L$101,2,FALSE),"Matrícula não encontrada"))</f>
        <v/>
      </c>
      <c r="F33" s="12">
        <f>IF(D33="","",IFERROR(VLOOKUP(D33,'Cadastro de Alunos'!$A$2:$L$101,3,FALSE),""))</f>
        <v/>
      </c>
      <c r="G33" s="13">
        <f>IF(D33="","",IFERROR(VLOOKUP(D33,'Cadastro de Alunos'!$A$2:$L$101,5,FALSE),""))</f>
        <v/>
      </c>
      <c r="H33" s="14">
        <f>IF(D33="","",IFERROR(VLOOKUP(D33,'Cadastro de Alunos'!$A$2:$L$101,10,FALSE),0))</f>
        <v/>
      </c>
      <c r="I33" s="33">
        <f>IF(D33="","",IFERROR(VLOOKUP(D33,'Cadastro de Alunos'!$A$2:$L$101,11,FALSE),0))</f>
        <v/>
      </c>
      <c r="J33" s="14">
        <f>IF(OR(D33="",H33=""),"",IFERROR(H33*I33,0))</f>
        <v/>
      </c>
      <c r="K33" s="5" t="n"/>
      <c r="L33" s="14">
        <f>IF(OR(D33="",H33=""),"",IFERROR(H33-J33+K33,0))</f>
        <v/>
      </c>
      <c r="M33" s="31" t="n"/>
      <c r="N33" s="5" t="n"/>
      <c r="O33" s="14">
        <f>IF(OR(D33="",L33=""),"",IFERROR(MAX(0,L33-N33),0))</f>
        <v/>
      </c>
      <c r="P33" s="13">
        <f>IF(OR(D33="",C33="",O33=""),"",IF(O33=0,"Pago",IF(N33&gt;0,"Pago parcial",IF(C33&lt;TODAY(),"Atrasado","Em aberto"))))</f>
        <v/>
      </c>
      <c r="Q33" s="2" t="n"/>
      <c r="R33" s="13">
        <f>IF(OR(D33="",C33="",O33=""),"",IF(AND(O33&gt;0,C33&lt;TODAY()),TODAY()-C33,0))</f>
        <v/>
      </c>
      <c r="S33" s="3" t="n"/>
    </row>
    <row r="34">
      <c r="A34" s="2" t="n"/>
      <c r="B34" s="31" t="n"/>
      <c r="C34" s="31" t="n"/>
      <c r="D34" s="2" t="n"/>
      <c r="E34" s="8">
        <f>IF(D34="","",IFERROR(VLOOKUP(D34,'Cadastro de Alunos'!$A$2:$L$101,2,FALSE),"Matrícula não encontrada"))</f>
        <v/>
      </c>
      <c r="F34" s="8">
        <f>IF(D34="","",IFERROR(VLOOKUP(D34,'Cadastro de Alunos'!$A$2:$L$101,3,FALSE),""))</f>
        <v/>
      </c>
      <c r="G34" s="9">
        <f>IF(D34="","",IFERROR(VLOOKUP(D34,'Cadastro de Alunos'!$A$2:$L$101,5,FALSE),""))</f>
        <v/>
      </c>
      <c r="H34" s="10">
        <f>IF(D34="","",IFERROR(VLOOKUP(D34,'Cadastro de Alunos'!$A$2:$L$101,10,FALSE),0))</f>
        <v/>
      </c>
      <c r="I34" s="32">
        <f>IF(D34="","",IFERROR(VLOOKUP(D34,'Cadastro de Alunos'!$A$2:$L$101,11,FALSE),0))</f>
        <v/>
      </c>
      <c r="J34" s="10">
        <f>IF(OR(D34="",H34=""),"",IFERROR(H34*I34,0))</f>
        <v/>
      </c>
      <c r="K34" s="5" t="n"/>
      <c r="L34" s="10">
        <f>IF(OR(D34="",H34=""),"",IFERROR(H34-J34+K34,0))</f>
        <v/>
      </c>
      <c r="M34" s="31" t="n"/>
      <c r="N34" s="5" t="n"/>
      <c r="O34" s="10">
        <f>IF(OR(D34="",L34=""),"",IFERROR(MAX(0,L34-N34),0))</f>
        <v/>
      </c>
      <c r="P34" s="9">
        <f>IF(OR(D34="",C34="",O34=""),"",IF(O34=0,"Pago",IF(N34&gt;0,"Pago parcial",IF(C34&lt;TODAY(),"Atrasado","Em aberto"))))</f>
        <v/>
      </c>
      <c r="Q34" s="2" t="n"/>
      <c r="R34" s="9">
        <f>IF(OR(D34="",C34="",O34=""),"",IF(AND(O34&gt;0,C34&lt;TODAY()),TODAY()-C34,0))</f>
        <v/>
      </c>
      <c r="S34" s="3" t="n"/>
    </row>
    <row r="35">
      <c r="A35" s="2" t="n"/>
      <c r="B35" s="31" t="n"/>
      <c r="C35" s="31" t="n"/>
      <c r="D35" s="2" t="n"/>
      <c r="E35" s="12">
        <f>IF(D35="","",IFERROR(VLOOKUP(D35,'Cadastro de Alunos'!$A$2:$L$101,2,FALSE),"Matrícula não encontrada"))</f>
        <v/>
      </c>
      <c r="F35" s="12">
        <f>IF(D35="","",IFERROR(VLOOKUP(D35,'Cadastro de Alunos'!$A$2:$L$101,3,FALSE),""))</f>
        <v/>
      </c>
      <c r="G35" s="13">
        <f>IF(D35="","",IFERROR(VLOOKUP(D35,'Cadastro de Alunos'!$A$2:$L$101,5,FALSE),""))</f>
        <v/>
      </c>
      <c r="H35" s="14">
        <f>IF(D35="","",IFERROR(VLOOKUP(D35,'Cadastro de Alunos'!$A$2:$L$101,10,FALSE),0))</f>
        <v/>
      </c>
      <c r="I35" s="33">
        <f>IF(D35="","",IFERROR(VLOOKUP(D35,'Cadastro de Alunos'!$A$2:$L$101,11,FALSE),0))</f>
        <v/>
      </c>
      <c r="J35" s="14">
        <f>IF(OR(D35="",H35=""),"",IFERROR(H35*I35,0))</f>
        <v/>
      </c>
      <c r="K35" s="5" t="n"/>
      <c r="L35" s="14">
        <f>IF(OR(D35="",H35=""),"",IFERROR(H35-J35+K35,0))</f>
        <v/>
      </c>
      <c r="M35" s="31" t="n"/>
      <c r="N35" s="5" t="n"/>
      <c r="O35" s="14">
        <f>IF(OR(D35="",L35=""),"",IFERROR(MAX(0,L35-N35),0))</f>
        <v/>
      </c>
      <c r="P35" s="13">
        <f>IF(OR(D35="",C35="",O35=""),"",IF(O35=0,"Pago",IF(N35&gt;0,"Pago parcial",IF(C35&lt;TODAY(),"Atrasado","Em aberto"))))</f>
        <v/>
      </c>
      <c r="Q35" s="2" t="n"/>
      <c r="R35" s="13">
        <f>IF(OR(D35="",C35="",O35=""),"",IF(AND(O35&gt;0,C35&lt;TODAY()),TODAY()-C35,0))</f>
        <v/>
      </c>
      <c r="S35" s="3" t="n"/>
    </row>
    <row r="36">
      <c r="A36" s="2" t="n"/>
      <c r="B36" s="31" t="n"/>
      <c r="C36" s="31" t="n"/>
      <c r="D36" s="2" t="n"/>
      <c r="E36" s="8">
        <f>IF(D36="","",IFERROR(VLOOKUP(D36,'Cadastro de Alunos'!$A$2:$L$101,2,FALSE),"Matrícula não encontrada"))</f>
        <v/>
      </c>
      <c r="F36" s="8">
        <f>IF(D36="","",IFERROR(VLOOKUP(D36,'Cadastro de Alunos'!$A$2:$L$101,3,FALSE),""))</f>
        <v/>
      </c>
      <c r="G36" s="9">
        <f>IF(D36="","",IFERROR(VLOOKUP(D36,'Cadastro de Alunos'!$A$2:$L$101,5,FALSE),""))</f>
        <v/>
      </c>
      <c r="H36" s="10">
        <f>IF(D36="","",IFERROR(VLOOKUP(D36,'Cadastro de Alunos'!$A$2:$L$101,10,FALSE),0))</f>
        <v/>
      </c>
      <c r="I36" s="32">
        <f>IF(D36="","",IFERROR(VLOOKUP(D36,'Cadastro de Alunos'!$A$2:$L$101,11,FALSE),0))</f>
        <v/>
      </c>
      <c r="J36" s="10">
        <f>IF(OR(D36="",H36=""),"",IFERROR(H36*I36,0))</f>
        <v/>
      </c>
      <c r="K36" s="5" t="n"/>
      <c r="L36" s="10">
        <f>IF(OR(D36="",H36=""),"",IFERROR(H36-J36+K36,0))</f>
        <v/>
      </c>
      <c r="M36" s="31" t="n"/>
      <c r="N36" s="5" t="n"/>
      <c r="O36" s="10">
        <f>IF(OR(D36="",L36=""),"",IFERROR(MAX(0,L36-N36),0))</f>
        <v/>
      </c>
      <c r="P36" s="9">
        <f>IF(OR(D36="",C36="",O36=""),"",IF(O36=0,"Pago",IF(N36&gt;0,"Pago parcial",IF(C36&lt;TODAY(),"Atrasado","Em aberto"))))</f>
        <v/>
      </c>
      <c r="Q36" s="2" t="n"/>
      <c r="R36" s="9">
        <f>IF(OR(D36="",C36="",O36=""),"",IF(AND(O36&gt;0,C36&lt;TODAY()),TODAY()-C36,0))</f>
        <v/>
      </c>
      <c r="S36" s="3" t="n"/>
    </row>
    <row r="37">
      <c r="A37" s="2" t="n"/>
      <c r="B37" s="31" t="n"/>
      <c r="C37" s="31" t="n"/>
      <c r="D37" s="2" t="n"/>
      <c r="E37" s="12">
        <f>IF(D37="","",IFERROR(VLOOKUP(D37,'Cadastro de Alunos'!$A$2:$L$101,2,FALSE),"Matrícula não encontrada"))</f>
        <v/>
      </c>
      <c r="F37" s="12">
        <f>IF(D37="","",IFERROR(VLOOKUP(D37,'Cadastro de Alunos'!$A$2:$L$101,3,FALSE),""))</f>
        <v/>
      </c>
      <c r="G37" s="13">
        <f>IF(D37="","",IFERROR(VLOOKUP(D37,'Cadastro de Alunos'!$A$2:$L$101,5,FALSE),""))</f>
        <v/>
      </c>
      <c r="H37" s="14">
        <f>IF(D37="","",IFERROR(VLOOKUP(D37,'Cadastro de Alunos'!$A$2:$L$101,10,FALSE),0))</f>
        <v/>
      </c>
      <c r="I37" s="33">
        <f>IF(D37="","",IFERROR(VLOOKUP(D37,'Cadastro de Alunos'!$A$2:$L$101,11,FALSE),0))</f>
        <v/>
      </c>
      <c r="J37" s="14">
        <f>IF(OR(D37="",H37=""),"",IFERROR(H37*I37,0))</f>
        <v/>
      </c>
      <c r="K37" s="5" t="n"/>
      <c r="L37" s="14">
        <f>IF(OR(D37="",H37=""),"",IFERROR(H37-J37+K37,0))</f>
        <v/>
      </c>
      <c r="M37" s="31" t="n"/>
      <c r="N37" s="5" t="n"/>
      <c r="O37" s="14">
        <f>IF(OR(D37="",L37=""),"",IFERROR(MAX(0,L37-N37),0))</f>
        <v/>
      </c>
      <c r="P37" s="13">
        <f>IF(OR(D37="",C37="",O37=""),"",IF(O37=0,"Pago",IF(N37&gt;0,"Pago parcial",IF(C37&lt;TODAY(),"Atrasado","Em aberto"))))</f>
        <v/>
      </c>
      <c r="Q37" s="2" t="n"/>
      <c r="R37" s="13">
        <f>IF(OR(D37="",C37="",O37=""),"",IF(AND(O37&gt;0,C37&lt;TODAY()),TODAY()-C37,0))</f>
        <v/>
      </c>
      <c r="S37" s="3" t="n"/>
    </row>
    <row r="38">
      <c r="A38" s="2" t="n"/>
      <c r="B38" s="31" t="n"/>
      <c r="C38" s="31" t="n"/>
      <c r="D38" s="2" t="n"/>
      <c r="E38" s="8">
        <f>IF(D38="","",IFERROR(VLOOKUP(D38,'Cadastro de Alunos'!$A$2:$L$101,2,FALSE),"Matrícula não encontrada"))</f>
        <v/>
      </c>
      <c r="F38" s="8">
        <f>IF(D38="","",IFERROR(VLOOKUP(D38,'Cadastro de Alunos'!$A$2:$L$101,3,FALSE),""))</f>
        <v/>
      </c>
      <c r="G38" s="9">
        <f>IF(D38="","",IFERROR(VLOOKUP(D38,'Cadastro de Alunos'!$A$2:$L$101,5,FALSE),""))</f>
        <v/>
      </c>
      <c r="H38" s="10">
        <f>IF(D38="","",IFERROR(VLOOKUP(D38,'Cadastro de Alunos'!$A$2:$L$101,10,FALSE),0))</f>
        <v/>
      </c>
      <c r="I38" s="32">
        <f>IF(D38="","",IFERROR(VLOOKUP(D38,'Cadastro de Alunos'!$A$2:$L$101,11,FALSE),0))</f>
        <v/>
      </c>
      <c r="J38" s="10">
        <f>IF(OR(D38="",H38=""),"",IFERROR(H38*I38,0))</f>
        <v/>
      </c>
      <c r="K38" s="5" t="n"/>
      <c r="L38" s="10">
        <f>IF(OR(D38="",H38=""),"",IFERROR(H38-J38+K38,0))</f>
        <v/>
      </c>
      <c r="M38" s="31" t="n"/>
      <c r="N38" s="5" t="n"/>
      <c r="O38" s="10">
        <f>IF(OR(D38="",L38=""),"",IFERROR(MAX(0,L38-N38),0))</f>
        <v/>
      </c>
      <c r="P38" s="9">
        <f>IF(OR(D38="",C38="",O38=""),"",IF(O38=0,"Pago",IF(N38&gt;0,"Pago parcial",IF(C38&lt;TODAY(),"Atrasado","Em aberto"))))</f>
        <v/>
      </c>
      <c r="Q38" s="2" t="n"/>
      <c r="R38" s="9">
        <f>IF(OR(D38="",C38="",O38=""),"",IF(AND(O38&gt;0,C38&lt;TODAY()),TODAY()-C38,0))</f>
        <v/>
      </c>
      <c r="S38" s="3" t="n"/>
    </row>
    <row r="39">
      <c r="A39" s="2" t="n"/>
      <c r="B39" s="31" t="n"/>
      <c r="C39" s="31" t="n"/>
      <c r="D39" s="2" t="n"/>
      <c r="E39" s="12">
        <f>IF(D39="","",IFERROR(VLOOKUP(D39,'Cadastro de Alunos'!$A$2:$L$101,2,FALSE),"Matrícula não encontrada"))</f>
        <v/>
      </c>
      <c r="F39" s="12">
        <f>IF(D39="","",IFERROR(VLOOKUP(D39,'Cadastro de Alunos'!$A$2:$L$101,3,FALSE),""))</f>
        <v/>
      </c>
      <c r="G39" s="13">
        <f>IF(D39="","",IFERROR(VLOOKUP(D39,'Cadastro de Alunos'!$A$2:$L$101,5,FALSE),""))</f>
        <v/>
      </c>
      <c r="H39" s="14">
        <f>IF(D39="","",IFERROR(VLOOKUP(D39,'Cadastro de Alunos'!$A$2:$L$101,10,FALSE),0))</f>
        <v/>
      </c>
      <c r="I39" s="33">
        <f>IF(D39="","",IFERROR(VLOOKUP(D39,'Cadastro de Alunos'!$A$2:$L$101,11,FALSE),0))</f>
        <v/>
      </c>
      <c r="J39" s="14">
        <f>IF(OR(D39="",H39=""),"",IFERROR(H39*I39,0))</f>
        <v/>
      </c>
      <c r="K39" s="5" t="n"/>
      <c r="L39" s="14">
        <f>IF(OR(D39="",H39=""),"",IFERROR(H39-J39+K39,0))</f>
        <v/>
      </c>
      <c r="M39" s="31" t="n"/>
      <c r="N39" s="5" t="n"/>
      <c r="O39" s="14">
        <f>IF(OR(D39="",L39=""),"",IFERROR(MAX(0,L39-N39),0))</f>
        <v/>
      </c>
      <c r="P39" s="13">
        <f>IF(OR(D39="",C39="",O39=""),"",IF(O39=0,"Pago",IF(N39&gt;0,"Pago parcial",IF(C39&lt;TODAY(),"Atrasado","Em aberto"))))</f>
        <v/>
      </c>
      <c r="Q39" s="2" t="n"/>
      <c r="R39" s="13">
        <f>IF(OR(D39="",C39="",O39=""),"",IF(AND(O39&gt;0,C39&lt;TODAY()),TODAY()-C39,0))</f>
        <v/>
      </c>
      <c r="S39" s="3" t="n"/>
    </row>
    <row r="40">
      <c r="A40" s="2" t="n"/>
      <c r="B40" s="31" t="n"/>
      <c r="C40" s="31" t="n"/>
      <c r="D40" s="2" t="n"/>
      <c r="E40" s="8">
        <f>IF(D40="","",IFERROR(VLOOKUP(D40,'Cadastro de Alunos'!$A$2:$L$101,2,FALSE),"Matrícula não encontrada"))</f>
        <v/>
      </c>
      <c r="F40" s="8">
        <f>IF(D40="","",IFERROR(VLOOKUP(D40,'Cadastro de Alunos'!$A$2:$L$101,3,FALSE),""))</f>
        <v/>
      </c>
      <c r="G40" s="9">
        <f>IF(D40="","",IFERROR(VLOOKUP(D40,'Cadastro de Alunos'!$A$2:$L$101,5,FALSE),""))</f>
        <v/>
      </c>
      <c r="H40" s="10">
        <f>IF(D40="","",IFERROR(VLOOKUP(D40,'Cadastro de Alunos'!$A$2:$L$101,10,FALSE),0))</f>
        <v/>
      </c>
      <c r="I40" s="32">
        <f>IF(D40="","",IFERROR(VLOOKUP(D40,'Cadastro de Alunos'!$A$2:$L$101,11,FALSE),0))</f>
        <v/>
      </c>
      <c r="J40" s="10">
        <f>IF(OR(D40="",H40=""),"",IFERROR(H40*I40,0))</f>
        <v/>
      </c>
      <c r="K40" s="5" t="n"/>
      <c r="L40" s="10">
        <f>IF(OR(D40="",H40=""),"",IFERROR(H40-J40+K40,0))</f>
        <v/>
      </c>
      <c r="M40" s="31" t="n"/>
      <c r="N40" s="5" t="n"/>
      <c r="O40" s="10">
        <f>IF(OR(D40="",L40=""),"",IFERROR(MAX(0,L40-N40),0))</f>
        <v/>
      </c>
      <c r="P40" s="9">
        <f>IF(OR(D40="",C40="",O40=""),"",IF(O40=0,"Pago",IF(N40&gt;0,"Pago parcial",IF(C40&lt;TODAY(),"Atrasado","Em aberto"))))</f>
        <v/>
      </c>
      <c r="Q40" s="2" t="n"/>
      <c r="R40" s="9">
        <f>IF(OR(D40="",C40="",O40=""),"",IF(AND(O40&gt;0,C40&lt;TODAY()),TODAY()-C40,0))</f>
        <v/>
      </c>
      <c r="S40" s="3" t="n"/>
    </row>
    <row r="41">
      <c r="A41" s="2" t="n"/>
      <c r="B41" s="31" t="n"/>
      <c r="C41" s="31" t="n"/>
      <c r="D41" s="2" t="n"/>
      <c r="E41" s="12">
        <f>IF(D41="","",IFERROR(VLOOKUP(D41,'Cadastro de Alunos'!$A$2:$L$101,2,FALSE),"Matrícula não encontrada"))</f>
        <v/>
      </c>
      <c r="F41" s="12">
        <f>IF(D41="","",IFERROR(VLOOKUP(D41,'Cadastro de Alunos'!$A$2:$L$101,3,FALSE),""))</f>
        <v/>
      </c>
      <c r="G41" s="13">
        <f>IF(D41="","",IFERROR(VLOOKUP(D41,'Cadastro de Alunos'!$A$2:$L$101,5,FALSE),""))</f>
        <v/>
      </c>
      <c r="H41" s="14">
        <f>IF(D41="","",IFERROR(VLOOKUP(D41,'Cadastro de Alunos'!$A$2:$L$101,10,FALSE),0))</f>
        <v/>
      </c>
      <c r="I41" s="33">
        <f>IF(D41="","",IFERROR(VLOOKUP(D41,'Cadastro de Alunos'!$A$2:$L$101,11,FALSE),0))</f>
        <v/>
      </c>
      <c r="J41" s="14">
        <f>IF(OR(D41="",H41=""),"",IFERROR(H41*I41,0))</f>
        <v/>
      </c>
      <c r="K41" s="5" t="n"/>
      <c r="L41" s="14">
        <f>IF(OR(D41="",H41=""),"",IFERROR(H41-J41+K41,0))</f>
        <v/>
      </c>
      <c r="M41" s="31" t="n"/>
      <c r="N41" s="5" t="n"/>
      <c r="O41" s="14">
        <f>IF(OR(D41="",L41=""),"",IFERROR(MAX(0,L41-N41),0))</f>
        <v/>
      </c>
      <c r="P41" s="13">
        <f>IF(OR(D41="",C41="",O41=""),"",IF(O41=0,"Pago",IF(N41&gt;0,"Pago parcial",IF(C41&lt;TODAY(),"Atrasado","Em aberto"))))</f>
        <v/>
      </c>
      <c r="Q41" s="2" t="n"/>
      <c r="R41" s="13">
        <f>IF(OR(D41="",C41="",O41=""),"",IF(AND(O41&gt;0,C41&lt;TODAY()),TODAY()-C41,0))</f>
        <v/>
      </c>
      <c r="S41" s="3" t="n"/>
    </row>
    <row r="42">
      <c r="A42" s="2" t="n"/>
      <c r="B42" s="31" t="n"/>
      <c r="C42" s="31" t="n"/>
      <c r="D42" s="2" t="n"/>
      <c r="E42" s="8">
        <f>IF(D42="","",IFERROR(VLOOKUP(D42,'Cadastro de Alunos'!$A$2:$L$101,2,FALSE),"Matrícula não encontrada"))</f>
        <v/>
      </c>
      <c r="F42" s="8">
        <f>IF(D42="","",IFERROR(VLOOKUP(D42,'Cadastro de Alunos'!$A$2:$L$101,3,FALSE),""))</f>
        <v/>
      </c>
      <c r="G42" s="9">
        <f>IF(D42="","",IFERROR(VLOOKUP(D42,'Cadastro de Alunos'!$A$2:$L$101,5,FALSE),""))</f>
        <v/>
      </c>
      <c r="H42" s="10">
        <f>IF(D42="","",IFERROR(VLOOKUP(D42,'Cadastro de Alunos'!$A$2:$L$101,10,FALSE),0))</f>
        <v/>
      </c>
      <c r="I42" s="32">
        <f>IF(D42="","",IFERROR(VLOOKUP(D42,'Cadastro de Alunos'!$A$2:$L$101,11,FALSE),0))</f>
        <v/>
      </c>
      <c r="J42" s="10">
        <f>IF(OR(D42="",H42=""),"",IFERROR(H42*I42,0))</f>
        <v/>
      </c>
      <c r="K42" s="5" t="n"/>
      <c r="L42" s="10">
        <f>IF(OR(D42="",H42=""),"",IFERROR(H42-J42+K42,0))</f>
        <v/>
      </c>
      <c r="M42" s="31" t="n"/>
      <c r="N42" s="5" t="n"/>
      <c r="O42" s="10">
        <f>IF(OR(D42="",L42=""),"",IFERROR(MAX(0,L42-N42),0))</f>
        <v/>
      </c>
      <c r="P42" s="9">
        <f>IF(OR(D42="",C42="",O42=""),"",IF(O42=0,"Pago",IF(N42&gt;0,"Pago parcial",IF(C42&lt;TODAY(),"Atrasado","Em aberto"))))</f>
        <v/>
      </c>
      <c r="Q42" s="2" t="n"/>
      <c r="R42" s="9">
        <f>IF(OR(D42="",C42="",O42=""),"",IF(AND(O42&gt;0,C42&lt;TODAY()),TODAY()-C42,0))</f>
        <v/>
      </c>
      <c r="S42" s="3" t="n"/>
    </row>
    <row r="43">
      <c r="A43" s="2" t="n"/>
      <c r="B43" s="31" t="n"/>
      <c r="C43" s="31" t="n"/>
      <c r="D43" s="2" t="n"/>
      <c r="E43" s="12">
        <f>IF(D43="","",IFERROR(VLOOKUP(D43,'Cadastro de Alunos'!$A$2:$L$101,2,FALSE),"Matrícula não encontrada"))</f>
        <v/>
      </c>
      <c r="F43" s="12">
        <f>IF(D43="","",IFERROR(VLOOKUP(D43,'Cadastro de Alunos'!$A$2:$L$101,3,FALSE),""))</f>
        <v/>
      </c>
      <c r="G43" s="13">
        <f>IF(D43="","",IFERROR(VLOOKUP(D43,'Cadastro de Alunos'!$A$2:$L$101,5,FALSE),""))</f>
        <v/>
      </c>
      <c r="H43" s="14">
        <f>IF(D43="","",IFERROR(VLOOKUP(D43,'Cadastro de Alunos'!$A$2:$L$101,10,FALSE),0))</f>
        <v/>
      </c>
      <c r="I43" s="33">
        <f>IF(D43="","",IFERROR(VLOOKUP(D43,'Cadastro de Alunos'!$A$2:$L$101,11,FALSE),0))</f>
        <v/>
      </c>
      <c r="J43" s="14">
        <f>IF(OR(D43="",H43=""),"",IFERROR(H43*I43,0))</f>
        <v/>
      </c>
      <c r="K43" s="5" t="n"/>
      <c r="L43" s="14">
        <f>IF(OR(D43="",H43=""),"",IFERROR(H43-J43+K43,0))</f>
        <v/>
      </c>
      <c r="M43" s="31" t="n"/>
      <c r="N43" s="5" t="n"/>
      <c r="O43" s="14">
        <f>IF(OR(D43="",L43=""),"",IFERROR(MAX(0,L43-N43),0))</f>
        <v/>
      </c>
      <c r="P43" s="13">
        <f>IF(OR(D43="",C43="",O43=""),"",IF(O43=0,"Pago",IF(N43&gt;0,"Pago parcial",IF(C43&lt;TODAY(),"Atrasado","Em aberto"))))</f>
        <v/>
      </c>
      <c r="Q43" s="2" t="n"/>
      <c r="R43" s="13">
        <f>IF(OR(D43="",C43="",O43=""),"",IF(AND(O43&gt;0,C43&lt;TODAY()),TODAY()-C43,0))</f>
        <v/>
      </c>
      <c r="S43" s="3" t="n"/>
    </row>
    <row r="44">
      <c r="A44" s="2" t="n"/>
      <c r="B44" s="31" t="n"/>
      <c r="C44" s="31" t="n"/>
      <c r="D44" s="2" t="n"/>
      <c r="E44" s="8">
        <f>IF(D44="","",IFERROR(VLOOKUP(D44,'Cadastro de Alunos'!$A$2:$L$101,2,FALSE),"Matrícula não encontrada"))</f>
        <v/>
      </c>
      <c r="F44" s="8">
        <f>IF(D44="","",IFERROR(VLOOKUP(D44,'Cadastro de Alunos'!$A$2:$L$101,3,FALSE),""))</f>
        <v/>
      </c>
      <c r="G44" s="9">
        <f>IF(D44="","",IFERROR(VLOOKUP(D44,'Cadastro de Alunos'!$A$2:$L$101,5,FALSE),""))</f>
        <v/>
      </c>
      <c r="H44" s="10">
        <f>IF(D44="","",IFERROR(VLOOKUP(D44,'Cadastro de Alunos'!$A$2:$L$101,10,FALSE),0))</f>
        <v/>
      </c>
      <c r="I44" s="32">
        <f>IF(D44="","",IFERROR(VLOOKUP(D44,'Cadastro de Alunos'!$A$2:$L$101,11,FALSE),0))</f>
        <v/>
      </c>
      <c r="J44" s="10">
        <f>IF(OR(D44="",H44=""),"",IFERROR(H44*I44,0))</f>
        <v/>
      </c>
      <c r="K44" s="5" t="n"/>
      <c r="L44" s="10">
        <f>IF(OR(D44="",H44=""),"",IFERROR(H44-J44+K44,0))</f>
        <v/>
      </c>
      <c r="M44" s="31" t="n"/>
      <c r="N44" s="5" t="n"/>
      <c r="O44" s="10">
        <f>IF(OR(D44="",L44=""),"",IFERROR(MAX(0,L44-N44),0))</f>
        <v/>
      </c>
      <c r="P44" s="9">
        <f>IF(OR(D44="",C44="",O44=""),"",IF(O44=0,"Pago",IF(N44&gt;0,"Pago parcial",IF(C44&lt;TODAY(),"Atrasado","Em aberto"))))</f>
        <v/>
      </c>
      <c r="Q44" s="2" t="n"/>
      <c r="R44" s="9">
        <f>IF(OR(D44="",C44="",O44=""),"",IF(AND(O44&gt;0,C44&lt;TODAY()),TODAY()-C44,0))</f>
        <v/>
      </c>
      <c r="S44" s="3" t="n"/>
    </row>
    <row r="45">
      <c r="A45" s="2" t="n"/>
      <c r="B45" s="31" t="n"/>
      <c r="C45" s="31" t="n"/>
      <c r="D45" s="2" t="n"/>
      <c r="E45" s="12">
        <f>IF(D45="","",IFERROR(VLOOKUP(D45,'Cadastro de Alunos'!$A$2:$L$101,2,FALSE),"Matrícula não encontrada"))</f>
        <v/>
      </c>
      <c r="F45" s="12">
        <f>IF(D45="","",IFERROR(VLOOKUP(D45,'Cadastro de Alunos'!$A$2:$L$101,3,FALSE),""))</f>
        <v/>
      </c>
      <c r="G45" s="13">
        <f>IF(D45="","",IFERROR(VLOOKUP(D45,'Cadastro de Alunos'!$A$2:$L$101,5,FALSE),""))</f>
        <v/>
      </c>
      <c r="H45" s="14">
        <f>IF(D45="","",IFERROR(VLOOKUP(D45,'Cadastro de Alunos'!$A$2:$L$101,10,FALSE),0))</f>
        <v/>
      </c>
      <c r="I45" s="33">
        <f>IF(D45="","",IFERROR(VLOOKUP(D45,'Cadastro de Alunos'!$A$2:$L$101,11,FALSE),0))</f>
        <v/>
      </c>
      <c r="J45" s="14">
        <f>IF(OR(D45="",H45=""),"",IFERROR(H45*I45,0))</f>
        <v/>
      </c>
      <c r="K45" s="5" t="n"/>
      <c r="L45" s="14">
        <f>IF(OR(D45="",H45=""),"",IFERROR(H45-J45+K45,0))</f>
        <v/>
      </c>
      <c r="M45" s="31" t="n"/>
      <c r="N45" s="5" t="n"/>
      <c r="O45" s="14">
        <f>IF(OR(D45="",L45=""),"",IFERROR(MAX(0,L45-N45),0))</f>
        <v/>
      </c>
      <c r="P45" s="13">
        <f>IF(OR(D45="",C45="",O45=""),"",IF(O45=0,"Pago",IF(N45&gt;0,"Pago parcial",IF(C45&lt;TODAY(),"Atrasado","Em aberto"))))</f>
        <v/>
      </c>
      <c r="Q45" s="2" t="n"/>
      <c r="R45" s="13">
        <f>IF(OR(D45="",C45="",O45=""),"",IF(AND(O45&gt;0,C45&lt;TODAY()),TODAY()-C45,0))</f>
        <v/>
      </c>
      <c r="S45" s="3" t="n"/>
    </row>
    <row r="46">
      <c r="A46" s="2" t="n"/>
      <c r="B46" s="31" t="n"/>
      <c r="C46" s="31" t="n"/>
      <c r="D46" s="2" t="n"/>
      <c r="E46" s="8">
        <f>IF(D46="","",IFERROR(VLOOKUP(D46,'Cadastro de Alunos'!$A$2:$L$101,2,FALSE),"Matrícula não encontrada"))</f>
        <v/>
      </c>
      <c r="F46" s="8">
        <f>IF(D46="","",IFERROR(VLOOKUP(D46,'Cadastro de Alunos'!$A$2:$L$101,3,FALSE),""))</f>
        <v/>
      </c>
      <c r="G46" s="9">
        <f>IF(D46="","",IFERROR(VLOOKUP(D46,'Cadastro de Alunos'!$A$2:$L$101,5,FALSE),""))</f>
        <v/>
      </c>
      <c r="H46" s="10">
        <f>IF(D46="","",IFERROR(VLOOKUP(D46,'Cadastro de Alunos'!$A$2:$L$101,10,FALSE),0))</f>
        <v/>
      </c>
      <c r="I46" s="32">
        <f>IF(D46="","",IFERROR(VLOOKUP(D46,'Cadastro de Alunos'!$A$2:$L$101,11,FALSE),0))</f>
        <v/>
      </c>
      <c r="J46" s="10">
        <f>IF(OR(D46="",H46=""),"",IFERROR(H46*I46,0))</f>
        <v/>
      </c>
      <c r="K46" s="5" t="n"/>
      <c r="L46" s="10">
        <f>IF(OR(D46="",H46=""),"",IFERROR(H46-J46+K46,0))</f>
        <v/>
      </c>
      <c r="M46" s="31" t="n"/>
      <c r="N46" s="5" t="n"/>
      <c r="O46" s="10">
        <f>IF(OR(D46="",L46=""),"",IFERROR(MAX(0,L46-N46),0))</f>
        <v/>
      </c>
      <c r="P46" s="9">
        <f>IF(OR(D46="",C46="",O46=""),"",IF(O46=0,"Pago",IF(N46&gt;0,"Pago parcial",IF(C46&lt;TODAY(),"Atrasado","Em aberto"))))</f>
        <v/>
      </c>
      <c r="Q46" s="2" t="n"/>
      <c r="R46" s="9">
        <f>IF(OR(D46="",C46="",O46=""),"",IF(AND(O46&gt;0,C46&lt;TODAY()),TODAY()-C46,0))</f>
        <v/>
      </c>
      <c r="S46" s="3" t="n"/>
    </row>
    <row r="47">
      <c r="A47" s="2" t="n"/>
      <c r="B47" s="31" t="n"/>
      <c r="C47" s="31" t="n"/>
      <c r="D47" s="2" t="n"/>
      <c r="E47" s="12">
        <f>IF(D47="","",IFERROR(VLOOKUP(D47,'Cadastro de Alunos'!$A$2:$L$101,2,FALSE),"Matrícula não encontrada"))</f>
        <v/>
      </c>
      <c r="F47" s="12">
        <f>IF(D47="","",IFERROR(VLOOKUP(D47,'Cadastro de Alunos'!$A$2:$L$101,3,FALSE),""))</f>
        <v/>
      </c>
      <c r="G47" s="13">
        <f>IF(D47="","",IFERROR(VLOOKUP(D47,'Cadastro de Alunos'!$A$2:$L$101,5,FALSE),""))</f>
        <v/>
      </c>
      <c r="H47" s="14">
        <f>IF(D47="","",IFERROR(VLOOKUP(D47,'Cadastro de Alunos'!$A$2:$L$101,10,FALSE),0))</f>
        <v/>
      </c>
      <c r="I47" s="33">
        <f>IF(D47="","",IFERROR(VLOOKUP(D47,'Cadastro de Alunos'!$A$2:$L$101,11,FALSE),0))</f>
        <v/>
      </c>
      <c r="J47" s="14">
        <f>IF(OR(D47="",H47=""),"",IFERROR(H47*I47,0))</f>
        <v/>
      </c>
      <c r="K47" s="5" t="n"/>
      <c r="L47" s="14">
        <f>IF(OR(D47="",H47=""),"",IFERROR(H47-J47+K47,0))</f>
        <v/>
      </c>
      <c r="M47" s="31" t="n"/>
      <c r="N47" s="5" t="n"/>
      <c r="O47" s="14">
        <f>IF(OR(D47="",L47=""),"",IFERROR(MAX(0,L47-N47),0))</f>
        <v/>
      </c>
      <c r="P47" s="13">
        <f>IF(OR(D47="",C47="",O47=""),"",IF(O47=0,"Pago",IF(N47&gt;0,"Pago parcial",IF(C47&lt;TODAY(),"Atrasado","Em aberto"))))</f>
        <v/>
      </c>
      <c r="Q47" s="2" t="n"/>
      <c r="R47" s="13">
        <f>IF(OR(D47="",C47="",O47=""),"",IF(AND(O47&gt;0,C47&lt;TODAY()),TODAY()-C47,0))</f>
        <v/>
      </c>
      <c r="S47" s="3" t="n"/>
    </row>
    <row r="48">
      <c r="A48" s="2" t="n"/>
      <c r="B48" s="31" t="n"/>
      <c r="C48" s="31" t="n"/>
      <c r="D48" s="2" t="n"/>
      <c r="E48" s="8">
        <f>IF(D48="","",IFERROR(VLOOKUP(D48,'Cadastro de Alunos'!$A$2:$L$101,2,FALSE),"Matrícula não encontrada"))</f>
        <v/>
      </c>
      <c r="F48" s="8">
        <f>IF(D48="","",IFERROR(VLOOKUP(D48,'Cadastro de Alunos'!$A$2:$L$101,3,FALSE),""))</f>
        <v/>
      </c>
      <c r="G48" s="9">
        <f>IF(D48="","",IFERROR(VLOOKUP(D48,'Cadastro de Alunos'!$A$2:$L$101,5,FALSE),""))</f>
        <v/>
      </c>
      <c r="H48" s="10">
        <f>IF(D48="","",IFERROR(VLOOKUP(D48,'Cadastro de Alunos'!$A$2:$L$101,10,FALSE),0))</f>
        <v/>
      </c>
      <c r="I48" s="32">
        <f>IF(D48="","",IFERROR(VLOOKUP(D48,'Cadastro de Alunos'!$A$2:$L$101,11,FALSE),0))</f>
        <v/>
      </c>
      <c r="J48" s="10">
        <f>IF(OR(D48="",H48=""),"",IFERROR(H48*I48,0))</f>
        <v/>
      </c>
      <c r="K48" s="5" t="n"/>
      <c r="L48" s="10">
        <f>IF(OR(D48="",H48=""),"",IFERROR(H48-J48+K48,0))</f>
        <v/>
      </c>
      <c r="M48" s="31" t="n"/>
      <c r="N48" s="5" t="n"/>
      <c r="O48" s="10">
        <f>IF(OR(D48="",L48=""),"",IFERROR(MAX(0,L48-N48),0))</f>
        <v/>
      </c>
      <c r="P48" s="9">
        <f>IF(OR(D48="",C48="",O48=""),"",IF(O48=0,"Pago",IF(N48&gt;0,"Pago parcial",IF(C48&lt;TODAY(),"Atrasado","Em aberto"))))</f>
        <v/>
      </c>
      <c r="Q48" s="2" t="n"/>
      <c r="R48" s="9">
        <f>IF(OR(D48="",C48="",O48=""),"",IF(AND(O48&gt;0,C48&lt;TODAY()),TODAY()-C48,0))</f>
        <v/>
      </c>
      <c r="S48" s="3" t="n"/>
    </row>
    <row r="49">
      <c r="A49" s="2" t="n"/>
      <c r="B49" s="31" t="n"/>
      <c r="C49" s="31" t="n"/>
      <c r="D49" s="2" t="n"/>
      <c r="E49" s="12">
        <f>IF(D49="","",IFERROR(VLOOKUP(D49,'Cadastro de Alunos'!$A$2:$L$101,2,FALSE),"Matrícula não encontrada"))</f>
        <v/>
      </c>
      <c r="F49" s="12">
        <f>IF(D49="","",IFERROR(VLOOKUP(D49,'Cadastro de Alunos'!$A$2:$L$101,3,FALSE),""))</f>
        <v/>
      </c>
      <c r="G49" s="13">
        <f>IF(D49="","",IFERROR(VLOOKUP(D49,'Cadastro de Alunos'!$A$2:$L$101,5,FALSE),""))</f>
        <v/>
      </c>
      <c r="H49" s="14">
        <f>IF(D49="","",IFERROR(VLOOKUP(D49,'Cadastro de Alunos'!$A$2:$L$101,10,FALSE),0))</f>
        <v/>
      </c>
      <c r="I49" s="33">
        <f>IF(D49="","",IFERROR(VLOOKUP(D49,'Cadastro de Alunos'!$A$2:$L$101,11,FALSE),0))</f>
        <v/>
      </c>
      <c r="J49" s="14">
        <f>IF(OR(D49="",H49=""),"",IFERROR(H49*I49,0))</f>
        <v/>
      </c>
      <c r="K49" s="5" t="n"/>
      <c r="L49" s="14">
        <f>IF(OR(D49="",H49=""),"",IFERROR(H49-J49+K49,0))</f>
        <v/>
      </c>
      <c r="M49" s="31" t="n"/>
      <c r="N49" s="5" t="n"/>
      <c r="O49" s="14">
        <f>IF(OR(D49="",L49=""),"",IFERROR(MAX(0,L49-N49),0))</f>
        <v/>
      </c>
      <c r="P49" s="13">
        <f>IF(OR(D49="",C49="",O49=""),"",IF(O49=0,"Pago",IF(N49&gt;0,"Pago parcial",IF(C49&lt;TODAY(),"Atrasado","Em aberto"))))</f>
        <v/>
      </c>
      <c r="Q49" s="2" t="n"/>
      <c r="R49" s="13">
        <f>IF(OR(D49="",C49="",O49=""),"",IF(AND(O49&gt;0,C49&lt;TODAY()),TODAY()-C49,0))</f>
        <v/>
      </c>
      <c r="S49" s="3" t="n"/>
    </row>
    <row r="50">
      <c r="A50" s="2" t="n"/>
      <c r="B50" s="31" t="n"/>
      <c r="C50" s="31" t="n"/>
      <c r="D50" s="2" t="n"/>
      <c r="E50" s="8">
        <f>IF(D50="","",IFERROR(VLOOKUP(D50,'Cadastro de Alunos'!$A$2:$L$101,2,FALSE),"Matrícula não encontrada"))</f>
        <v/>
      </c>
      <c r="F50" s="8">
        <f>IF(D50="","",IFERROR(VLOOKUP(D50,'Cadastro de Alunos'!$A$2:$L$101,3,FALSE),""))</f>
        <v/>
      </c>
      <c r="G50" s="9">
        <f>IF(D50="","",IFERROR(VLOOKUP(D50,'Cadastro de Alunos'!$A$2:$L$101,5,FALSE),""))</f>
        <v/>
      </c>
      <c r="H50" s="10">
        <f>IF(D50="","",IFERROR(VLOOKUP(D50,'Cadastro de Alunos'!$A$2:$L$101,10,FALSE),0))</f>
        <v/>
      </c>
      <c r="I50" s="32">
        <f>IF(D50="","",IFERROR(VLOOKUP(D50,'Cadastro de Alunos'!$A$2:$L$101,11,FALSE),0))</f>
        <v/>
      </c>
      <c r="J50" s="10">
        <f>IF(OR(D50="",H50=""),"",IFERROR(H50*I50,0))</f>
        <v/>
      </c>
      <c r="K50" s="5" t="n"/>
      <c r="L50" s="10">
        <f>IF(OR(D50="",H50=""),"",IFERROR(H50-J50+K50,0))</f>
        <v/>
      </c>
      <c r="M50" s="31" t="n"/>
      <c r="N50" s="5" t="n"/>
      <c r="O50" s="10">
        <f>IF(OR(D50="",L50=""),"",IFERROR(MAX(0,L50-N50),0))</f>
        <v/>
      </c>
      <c r="P50" s="9">
        <f>IF(OR(D50="",C50="",O50=""),"",IF(O50=0,"Pago",IF(N50&gt;0,"Pago parcial",IF(C50&lt;TODAY(),"Atrasado","Em aberto"))))</f>
        <v/>
      </c>
      <c r="Q50" s="2" t="n"/>
      <c r="R50" s="9">
        <f>IF(OR(D50="",C50="",O50=""),"",IF(AND(O50&gt;0,C50&lt;TODAY()),TODAY()-C50,0))</f>
        <v/>
      </c>
      <c r="S50" s="3" t="n"/>
    </row>
    <row r="51">
      <c r="A51" s="2" t="n"/>
      <c r="B51" s="31" t="n"/>
      <c r="C51" s="31" t="n"/>
      <c r="D51" s="2" t="n"/>
      <c r="E51" s="12">
        <f>IF(D51="","",IFERROR(VLOOKUP(D51,'Cadastro de Alunos'!$A$2:$L$101,2,FALSE),"Matrícula não encontrada"))</f>
        <v/>
      </c>
      <c r="F51" s="12">
        <f>IF(D51="","",IFERROR(VLOOKUP(D51,'Cadastro de Alunos'!$A$2:$L$101,3,FALSE),""))</f>
        <v/>
      </c>
      <c r="G51" s="13">
        <f>IF(D51="","",IFERROR(VLOOKUP(D51,'Cadastro de Alunos'!$A$2:$L$101,5,FALSE),""))</f>
        <v/>
      </c>
      <c r="H51" s="14">
        <f>IF(D51="","",IFERROR(VLOOKUP(D51,'Cadastro de Alunos'!$A$2:$L$101,10,FALSE),0))</f>
        <v/>
      </c>
      <c r="I51" s="33">
        <f>IF(D51="","",IFERROR(VLOOKUP(D51,'Cadastro de Alunos'!$A$2:$L$101,11,FALSE),0))</f>
        <v/>
      </c>
      <c r="J51" s="14">
        <f>IF(OR(D51="",H51=""),"",IFERROR(H51*I51,0))</f>
        <v/>
      </c>
      <c r="K51" s="5" t="n"/>
      <c r="L51" s="14">
        <f>IF(OR(D51="",H51=""),"",IFERROR(H51-J51+K51,0))</f>
        <v/>
      </c>
      <c r="M51" s="31" t="n"/>
      <c r="N51" s="5" t="n"/>
      <c r="O51" s="14">
        <f>IF(OR(D51="",L51=""),"",IFERROR(MAX(0,L51-N51),0))</f>
        <v/>
      </c>
      <c r="P51" s="13">
        <f>IF(OR(D51="",C51="",O51=""),"",IF(O51=0,"Pago",IF(N51&gt;0,"Pago parcial",IF(C51&lt;TODAY(),"Atrasado","Em aberto"))))</f>
        <v/>
      </c>
      <c r="Q51" s="2" t="n"/>
      <c r="R51" s="13">
        <f>IF(OR(D51="",C51="",O51=""),"",IF(AND(O51&gt;0,C51&lt;TODAY()),TODAY()-C51,0))</f>
        <v/>
      </c>
      <c r="S51" s="3" t="n"/>
    </row>
    <row r="52">
      <c r="A52" s="2" t="n"/>
      <c r="B52" s="31" t="n"/>
      <c r="C52" s="31" t="n"/>
      <c r="D52" s="2" t="n"/>
      <c r="E52" s="8">
        <f>IF(D52="","",IFERROR(VLOOKUP(D52,'Cadastro de Alunos'!$A$2:$L$101,2,FALSE),"Matrícula não encontrada"))</f>
        <v/>
      </c>
      <c r="F52" s="8">
        <f>IF(D52="","",IFERROR(VLOOKUP(D52,'Cadastro de Alunos'!$A$2:$L$101,3,FALSE),""))</f>
        <v/>
      </c>
      <c r="G52" s="9">
        <f>IF(D52="","",IFERROR(VLOOKUP(D52,'Cadastro de Alunos'!$A$2:$L$101,5,FALSE),""))</f>
        <v/>
      </c>
      <c r="H52" s="10">
        <f>IF(D52="","",IFERROR(VLOOKUP(D52,'Cadastro de Alunos'!$A$2:$L$101,10,FALSE),0))</f>
        <v/>
      </c>
      <c r="I52" s="32">
        <f>IF(D52="","",IFERROR(VLOOKUP(D52,'Cadastro de Alunos'!$A$2:$L$101,11,FALSE),0))</f>
        <v/>
      </c>
      <c r="J52" s="10">
        <f>IF(OR(D52="",H52=""),"",IFERROR(H52*I52,0))</f>
        <v/>
      </c>
      <c r="K52" s="5" t="n"/>
      <c r="L52" s="10">
        <f>IF(OR(D52="",H52=""),"",IFERROR(H52-J52+K52,0))</f>
        <v/>
      </c>
      <c r="M52" s="31" t="n"/>
      <c r="N52" s="5" t="n"/>
      <c r="O52" s="10">
        <f>IF(OR(D52="",L52=""),"",IFERROR(MAX(0,L52-N52),0))</f>
        <v/>
      </c>
      <c r="P52" s="9">
        <f>IF(OR(D52="",C52="",O52=""),"",IF(O52=0,"Pago",IF(N52&gt;0,"Pago parcial",IF(C52&lt;TODAY(),"Atrasado","Em aberto"))))</f>
        <v/>
      </c>
      <c r="Q52" s="2" t="n"/>
      <c r="R52" s="9">
        <f>IF(OR(D52="",C52="",O52=""),"",IF(AND(O52&gt;0,C52&lt;TODAY()),TODAY()-C52,0))</f>
        <v/>
      </c>
      <c r="S52" s="3" t="n"/>
    </row>
    <row r="53">
      <c r="A53" s="2" t="n"/>
      <c r="B53" s="31" t="n"/>
      <c r="C53" s="31" t="n"/>
      <c r="D53" s="2" t="n"/>
      <c r="E53" s="12">
        <f>IF(D53="","",IFERROR(VLOOKUP(D53,'Cadastro de Alunos'!$A$2:$L$101,2,FALSE),"Matrícula não encontrada"))</f>
        <v/>
      </c>
      <c r="F53" s="12">
        <f>IF(D53="","",IFERROR(VLOOKUP(D53,'Cadastro de Alunos'!$A$2:$L$101,3,FALSE),""))</f>
        <v/>
      </c>
      <c r="G53" s="13">
        <f>IF(D53="","",IFERROR(VLOOKUP(D53,'Cadastro de Alunos'!$A$2:$L$101,5,FALSE),""))</f>
        <v/>
      </c>
      <c r="H53" s="14">
        <f>IF(D53="","",IFERROR(VLOOKUP(D53,'Cadastro de Alunos'!$A$2:$L$101,10,FALSE),0))</f>
        <v/>
      </c>
      <c r="I53" s="33">
        <f>IF(D53="","",IFERROR(VLOOKUP(D53,'Cadastro de Alunos'!$A$2:$L$101,11,FALSE),0))</f>
        <v/>
      </c>
      <c r="J53" s="14">
        <f>IF(OR(D53="",H53=""),"",IFERROR(H53*I53,0))</f>
        <v/>
      </c>
      <c r="K53" s="5" t="n"/>
      <c r="L53" s="14">
        <f>IF(OR(D53="",H53=""),"",IFERROR(H53-J53+K53,0))</f>
        <v/>
      </c>
      <c r="M53" s="31" t="n"/>
      <c r="N53" s="5" t="n"/>
      <c r="O53" s="14">
        <f>IF(OR(D53="",L53=""),"",IFERROR(MAX(0,L53-N53),0))</f>
        <v/>
      </c>
      <c r="P53" s="13">
        <f>IF(OR(D53="",C53="",O53=""),"",IF(O53=0,"Pago",IF(N53&gt;0,"Pago parcial",IF(C53&lt;TODAY(),"Atrasado","Em aberto"))))</f>
        <v/>
      </c>
      <c r="Q53" s="2" t="n"/>
      <c r="R53" s="13">
        <f>IF(OR(D53="",C53="",O53=""),"",IF(AND(O53&gt;0,C53&lt;TODAY()),TODAY()-C53,0))</f>
        <v/>
      </c>
      <c r="S53" s="3" t="n"/>
    </row>
    <row r="54">
      <c r="A54" s="2" t="n"/>
      <c r="B54" s="31" t="n"/>
      <c r="C54" s="31" t="n"/>
      <c r="D54" s="2" t="n"/>
      <c r="E54" s="8">
        <f>IF(D54="","",IFERROR(VLOOKUP(D54,'Cadastro de Alunos'!$A$2:$L$101,2,FALSE),"Matrícula não encontrada"))</f>
        <v/>
      </c>
      <c r="F54" s="8">
        <f>IF(D54="","",IFERROR(VLOOKUP(D54,'Cadastro de Alunos'!$A$2:$L$101,3,FALSE),""))</f>
        <v/>
      </c>
      <c r="G54" s="9">
        <f>IF(D54="","",IFERROR(VLOOKUP(D54,'Cadastro de Alunos'!$A$2:$L$101,5,FALSE),""))</f>
        <v/>
      </c>
      <c r="H54" s="10">
        <f>IF(D54="","",IFERROR(VLOOKUP(D54,'Cadastro de Alunos'!$A$2:$L$101,10,FALSE),0))</f>
        <v/>
      </c>
      <c r="I54" s="32">
        <f>IF(D54="","",IFERROR(VLOOKUP(D54,'Cadastro de Alunos'!$A$2:$L$101,11,FALSE),0))</f>
        <v/>
      </c>
      <c r="J54" s="10">
        <f>IF(OR(D54="",H54=""),"",IFERROR(H54*I54,0))</f>
        <v/>
      </c>
      <c r="K54" s="5" t="n"/>
      <c r="L54" s="10">
        <f>IF(OR(D54="",H54=""),"",IFERROR(H54-J54+K54,0))</f>
        <v/>
      </c>
      <c r="M54" s="31" t="n"/>
      <c r="N54" s="5" t="n"/>
      <c r="O54" s="10">
        <f>IF(OR(D54="",L54=""),"",IFERROR(MAX(0,L54-N54),0))</f>
        <v/>
      </c>
      <c r="P54" s="9">
        <f>IF(OR(D54="",C54="",O54=""),"",IF(O54=0,"Pago",IF(N54&gt;0,"Pago parcial",IF(C54&lt;TODAY(),"Atrasado","Em aberto"))))</f>
        <v/>
      </c>
      <c r="Q54" s="2" t="n"/>
      <c r="R54" s="9">
        <f>IF(OR(D54="",C54="",O54=""),"",IF(AND(O54&gt;0,C54&lt;TODAY()),TODAY()-C54,0))</f>
        <v/>
      </c>
      <c r="S54" s="3" t="n"/>
    </row>
    <row r="55">
      <c r="A55" s="2" t="n"/>
      <c r="B55" s="31" t="n"/>
      <c r="C55" s="31" t="n"/>
      <c r="D55" s="2" t="n"/>
      <c r="E55" s="12">
        <f>IF(D55="","",IFERROR(VLOOKUP(D55,'Cadastro de Alunos'!$A$2:$L$101,2,FALSE),"Matrícula não encontrada"))</f>
        <v/>
      </c>
      <c r="F55" s="12">
        <f>IF(D55="","",IFERROR(VLOOKUP(D55,'Cadastro de Alunos'!$A$2:$L$101,3,FALSE),""))</f>
        <v/>
      </c>
      <c r="G55" s="13">
        <f>IF(D55="","",IFERROR(VLOOKUP(D55,'Cadastro de Alunos'!$A$2:$L$101,5,FALSE),""))</f>
        <v/>
      </c>
      <c r="H55" s="14">
        <f>IF(D55="","",IFERROR(VLOOKUP(D55,'Cadastro de Alunos'!$A$2:$L$101,10,FALSE),0))</f>
        <v/>
      </c>
      <c r="I55" s="33">
        <f>IF(D55="","",IFERROR(VLOOKUP(D55,'Cadastro de Alunos'!$A$2:$L$101,11,FALSE),0))</f>
        <v/>
      </c>
      <c r="J55" s="14">
        <f>IF(OR(D55="",H55=""),"",IFERROR(H55*I55,0))</f>
        <v/>
      </c>
      <c r="K55" s="5" t="n"/>
      <c r="L55" s="14">
        <f>IF(OR(D55="",H55=""),"",IFERROR(H55-J55+K55,0))</f>
        <v/>
      </c>
      <c r="M55" s="31" t="n"/>
      <c r="N55" s="5" t="n"/>
      <c r="O55" s="14">
        <f>IF(OR(D55="",L55=""),"",IFERROR(MAX(0,L55-N55),0))</f>
        <v/>
      </c>
      <c r="P55" s="13">
        <f>IF(OR(D55="",C55="",O55=""),"",IF(O55=0,"Pago",IF(N55&gt;0,"Pago parcial",IF(C55&lt;TODAY(),"Atrasado","Em aberto"))))</f>
        <v/>
      </c>
      <c r="Q55" s="2" t="n"/>
      <c r="R55" s="13">
        <f>IF(OR(D55="",C55="",O55=""),"",IF(AND(O55&gt;0,C55&lt;TODAY()),TODAY()-C55,0))</f>
        <v/>
      </c>
      <c r="S55" s="3" t="n"/>
    </row>
    <row r="56">
      <c r="A56" s="2" t="n"/>
      <c r="B56" s="31" t="n"/>
      <c r="C56" s="31" t="n"/>
      <c r="D56" s="2" t="n"/>
      <c r="E56" s="8">
        <f>IF(D56="","",IFERROR(VLOOKUP(D56,'Cadastro de Alunos'!$A$2:$L$101,2,FALSE),"Matrícula não encontrada"))</f>
        <v/>
      </c>
      <c r="F56" s="8">
        <f>IF(D56="","",IFERROR(VLOOKUP(D56,'Cadastro de Alunos'!$A$2:$L$101,3,FALSE),""))</f>
        <v/>
      </c>
      <c r="G56" s="9">
        <f>IF(D56="","",IFERROR(VLOOKUP(D56,'Cadastro de Alunos'!$A$2:$L$101,5,FALSE),""))</f>
        <v/>
      </c>
      <c r="H56" s="10">
        <f>IF(D56="","",IFERROR(VLOOKUP(D56,'Cadastro de Alunos'!$A$2:$L$101,10,FALSE),0))</f>
        <v/>
      </c>
      <c r="I56" s="32">
        <f>IF(D56="","",IFERROR(VLOOKUP(D56,'Cadastro de Alunos'!$A$2:$L$101,11,FALSE),0))</f>
        <v/>
      </c>
      <c r="J56" s="10">
        <f>IF(OR(D56="",H56=""),"",IFERROR(H56*I56,0))</f>
        <v/>
      </c>
      <c r="K56" s="5" t="n"/>
      <c r="L56" s="10">
        <f>IF(OR(D56="",H56=""),"",IFERROR(H56-J56+K56,0))</f>
        <v/>
      </c>
      <c r="M56" s="31" t="n"/>
      <c r="N56" s="5" t="n"/>
      <c r="O56" s="10">
        <f>IF(OR(D56="",L56=""),"",IFERROR(MAX(0,L56-N56),0))</f>
        <v/>
      </c>
      <c r="P56" s="9">
        <f>IF(OR(D56="",C56="",O56=""),"",IF(O56=0,"Pago",IF(N56&gt;0,"Pago parcial",IF(C56&lt;TODAY(),"Atrasado","Em aberto"))))</f>
        <v/>
      </c>
      <c r="Q56" s="2" t="n"/>
      <c r="R56" s="9">
        <f>IF(OR(D56="",C56="",O56=""),"",IF(AND(O56&gt;0,C56&lt;TODAY()),TODAY()-C56,0))</f>
        <v/>
      </c>
      <c r="S56" s="3" t="n"/>
    </row>
    <row r="57">
      <c r="A57" s="2" t="n"/>
      <c r="B57" s="31" t="n"/>
      <c r="C57" s="31" t="n"/>
      <c r="D57" s="2" t="n"/>
      <c r="E57" s="12">
        <f>IF(D57="","",IFERROR(VLOOKUP(D57,'Cadastro de Alunos'!$A$2:$L$101,2,FALSE),"Matrícula não encontrada"))</f>
        <v/>
      </c>
      <c r="F57" s="12">
        <f>IF(D57="","",IFERROR(VLOOKUP(D57,'Cadastro de Alunos'!$A$2:$L$101,3,FALSE),""))</f>
        <v/>
      </c>
      <c r="G57" s="13">
        <f>IF(D57="","",IFERROR(VLOOKUP(D57,'Cadastro de Alunos'!$A$2:$L$101,5,FALSE),""))</f>
        <v/>
      </c>
      <c r="H57" s="14">
        <f>IF(D57="","",IFERROR(VLOOKUP(D57,'Cadastro de Alunos'!$A$2:$L$101,10,FALSE),0))</f>
        <v/>
      </c>
      <c r="I57" s="33">
        <f>IF(D57="","",IFERROR(VLOOKUP(D57,'Cadastro de Alunos'!$A$2:$L$101,11,FALSE),0))</f>
        <v/>
      </c>
      <c r="J57" s="14">
        <f>IF(OR(D57="",H57=""),"",IFERROR(H57*I57,0))</f>
        <v/>
      </c>
      <c r="K57" s="5" t="n"/>
      <c r="L57" s="14">
        <f>IF(OR(D57="",H57=""),"",IFERROR(H57-J57+K57,0))</f>
        <v/>
      </c>
      <c r="M57" s="31" t="n"/>
      <c r="N57" s="5" t="n"/>
      <c r="O57" s="14">
        <f>IF(OR(D57="",L57=""),"",IFERROR(MAX(0,L57-N57),0))</f>
        <v/>
      </c>
      <c r="P57" s="13">
        <f>IF(OR(D57="",C57="",O57=""),"",IF(O57=0,"Pago",IF(N57&gt;0,"Pago parcial",IF(C57&lt;TODAY(),"Atrasado","Em aberto"))))</f>
        <v/>
      </c>
      <c r="Q57" s="2" t="n"/>
      <c r="R57" s="13">
        <f>IF(OR(D57="",C57="",O57=""),"",IF(AND(O57&gt;0,C57&lt;TODAY()),TODAY()-C57,0))</f>
        <v/>
      </c>
      <c r="S57" s="3" t="n"/>
    </row>
    <row r="58">
      <c r="A58" s="2" t="n"/>
      <c r="B58" s="31" t="n"/>
      <c r="C58" s="31" t="n"/>
      <c r="D58" s="2" t="n"/>
      <c r="E58" s="8">
        <f>IF(D58="","",IFERROR(VLOOKUP(D58,'Cadastro de Alunos'!$A$2:$L$101,2,FALSE),"Matrícula não encontrada"))</f>
        <v/>
      </c>
      <c r="F58" s="8">
        <f>IF(D58="","",IFERROR(VLOOKUP(D58,'Cadastro de Alunos'!$A$2:$L$101,3,FALSE),""))</f>
        <v/>
      </c>
      <c r="G58" s="9">
        <f>IF(D58="","",IFERROR(VLOOKUP(D58,'Cadastro de Alunos'!$A$2:$L$101,5,FALSE),""))</f>
        <v/>
      </c>
      <c r="H58" s="10">
        <f>IF(D58="","",IFERROR(VLOOKUP(D58,'Cadastro de Alunos'!$A$2:$L$101,10,FALSE),0))</f>
        <v/>
      </c>
      <c r="I58" s="32">
        <f>IF(D58="","",IFERROR(VLOOKUP(D58,'Cadastro de Alunos'!$A$2:$L$101,11,FALSE),0))</f>
        <v/>
      </c>
      <c r="J58" s="10">
        <f>IF(OR(D58="",H58=""),"",IFERROR(H58*I58,0))</f>
        <v/>
      </c>
      <c r="K58" s="5" t="n"/>
      <c r="L58" s="10">
        <f>IF(OR(D58="",H58=""),"",IFERROR(H58-J58+K58,0))</f>
        <v/>
      </c>
      <c r="M58" s="31" t="n"/>
      <c r="N58" s="5" t="n"/>
      <c r="O58" s="10">
        <f>IF(OR(D58="",L58=""),"",IFERROR(MAX(0,L58-N58),0))</f>
        <v/>
      </c>
      <c r="P58" s="9">
        <f>IF(OR(D58="",C58="",O58=""),"",IF(O58=0,"Pago",IF(N58&gt;0,"Pago parcial",IF(C58&lt;TODAY(),"Atrasado","Em aberto"))))</f>
        <v/>
      </c>
      <c r="Q58" s="2" t="n"/>
      <c r="R58" s="9">
        <f>IF(OR(D58="",C58="",O58=""),"",IF(AND(O58&gt;0,C58&lt;TODAY()),TODAY()-C58,0))</f>
        <v/>
      </c>
      <c r="S58" s="3" t="n"/>
    </row>
    <row r="59">
      <c r="A59" s="2" t="n"/>
      <c r="B59" s="31" t="n"/>
      <c r="C59" s="31" t="n"/>
      <c r="D59" s="2" t="n"/>
      <c r="E59" s="12">
        <f>IF(D59="","",IFERROR(VLOOKUP(D59,'Cadastro de Alunos'!$A$2:$L$101,2,FALSE),"Matrícula não encontrada"))</f>
        <v/>
      </c>
      <c r="F59" s="12">
        <f>IF(D59="","",IFERROR(VLOOKUP(D59,'Cadastro de Alunos'!$A$2:$L$101,3,FALSE),""))</f>
        <v/>
      </c>
      <c r="G59" s="13">
        <f>IF(D59="","",IFERROR(VLOOKUP(D59,'Cadastro de Alunos'!$A$2:$L$101,5,FALSE),""))</f>
        <v/>
      </c>
      <c r="H59" s="14">
        <f>IF(D59="","",IFERROR(VLOOKUP(D59,'Cadastro de Alunos'!$A$2:$L$101,10,FALSE),0))</f>
        <v/>
      </c>
      <c r="I59" s="33">
        <f>IF(D59="","",IFERROR(VLOOKUP(D59,'Cadastro de Alunos'!$A$2:$L$101,11,FALSE),0))</f>
        <v/>
      </c>
      <c r="J59" s="14">
        <f>IF(OR(D59="",H59=""),"",IFERROR(H59*I59,0))</f>
        <v/>
      </c>
      <c r="K59" s="5" t="n"/>
      <c r="L59" s="14">
        <f>IF(OR(D59="",H59=""),"",IFERROR(H59-J59+K59,0))</f>
        <v/>
      </c>
      <c r="M59" s="31" t="n"/>
      <c r="N59" s="5" t="n"/>
      <c r="O59" s="14">
        <f>IF(OR(D59="",L59=""),"",IFERROR(MAX(0,L59-N59),0))</f>
        <v/>
      </c>
      <c r="P59" s="13">
        <f>IF(OR(D59="",C59="",O59=""),"",IF(O59=0,"Pago",IF(N59&gt;0,"Pago parcial",IF(C59&lt;TODAY(),"Atrasado","Em aberto"))))</f>
        <v/>
      </c>
      <c r="Q59" s="2" t="n"/>
      <c r="R59" s="13">
        <f>IF(OR(D59="",C59="",O59=""),"",IF(AND(O59&gt;0,C59&lt;TODAY()),TODAY()-C59,0))</f>
        <v/>
      </c>
      <c r="S59" s="3" t="n"/>
    </row>
    <row r="60">
      <c r="A60" s="2" t="n"/>
      <c r="B60" s="31" t="n"/>
      <c r="C60" s="31" t="n"/>
      <c r="D60" s="2" t="n"/>
      <c r="E60" s="8">
        <f>IF(D60="","",IFERROR(VLOOKUP(D60,'Cadastro de Alunos'!$A$2:$L$101,2,FALSE),"Matrícula não encontrada"))</f>
        <v/>
      </c>
      <c r="F60" s="8">
        <f>IF(D60="","",IFERROR(VLOOKUP(D60,'Cadastro de Alunos'!$A$2:$L$101,3,FALSE),""))</f>
        <v/>
      </c>
      <c r="G60" s="9">
        <f>IF(D60="","",IFERROR(VLOOKUP(D60,'Cadastro de Alunos'!$A$2:$L$101,5,FALSE),""))</f>
        <v/>
      </c>
      <c r="H60" s="10">
        <f>IF(D60="","",IFERROR(VLOOKUP(D60,'Cadastro de Alunos'!$A$2:$L$101,10,FALSE),0))</f>
        <v/>
      </c>
      <c r="I60" s="32">
        <f>IF(D60="","",IFERROR(VLOOKUP(D60,'Cadastro de Alunos'!$A$2:$L$101,11,FALSE),0))</f>
        <v/>
      </c>
      <c r="J60" s="10">
        <f>IF(OR(D60="",H60=""),"",IFERROR(H60*I60,0))</f>
        <v/>
      </c>
      <c r="K60" s="5" t="n"/>
      <c r="L60" s="10">
        <f>IF(OR(D60="",H60=""),"",IFERROR(H60-J60+K60,0))</f>
        <v/>
      </c>
      <c r="M60" s="31" t="n"/>
      <c r="N60" s="5" t="n"/>
      <c r="O60" s="10">
        <f>IF(OR(D60="",L60=""),"",IFERROR(MAX(0,L60-N60),0))</f>
        <v/>
      </c>
      <c r="P60" s="9">
        <f>IF(OR(D60="",C60="",O60=""),"",IF(O60=0,"Pago",IF(N60&gt;0,"Pago parcial",IF(C60&lt;TODAY(),"Atrasado","Em aberto"))))</f>
        <v/>
      </c>
      <c r="Q60" s="2" t="n"/>
      <c r="R60" s="9">
        <f>IF(OR(D60="",C60="",O60=""),"",IF(AND(O60&gt;0,C60&lt;TODAY()),TODAY()-C60,0))</f>
        <v/>
      </c>
      <c r="S60" s="3" t="n"/>
    </row>
    <row r="61">
      <c r="A61" s="2" t="n"/>
      <c r="B61" s="31" t="n"/>
      <c r="C61" s="31" t="n"/>
      <c r="D61" s="2" t="n"/>
      <c r="E61" s="12">
        <f>IF(D61="","",IFERROR(VLOOKUP(D61,'Cadastro de Alunos'!$A$2:$L$101,2,FALSE),"Matrícula não encontrada"))</f>
        <v/>
      </c>
      <c r="F61" s="12">
        <f>IF(D61="","",IFERROR(VLOOKUP(D61,'Cadastro de Alunos'!$A$2:$L$101,3,FALSE),""))</f>
        <v/>
      </c>
      <c r="G61" s="13">
        <f>IF(D61="","",IFERROR(VLOOKUP(D61,'Cadastro de Alunos'!$A$2:$L$101,5,FALSE),""))</f>
        <v/>
      </c>
      <c r="H61" s="14">
        <f>IF(D61="","",IFERROR(VLOOKUP(D61,'Cadastro de Alunos'!$A$2:$L$101,10,FALSE),0))</f>
        <v/>
      </c>
      <c r="I61" s="33">
        <f>IF(D61="","",IFERROR(VLOOKUP(D61,'Cadastro de Alunos'!$A$2:$L$101,11,FALSE),0))</f>
        <v/>
      </c>
      <c r="J61" s="14">
        <f>IF(OR(D61="",H61=""),"",IFERROR(H61*I61,0))</f>
        <v/>
      </c>
      <c r="K61" s="5" t="n"/>
      <c r="L61" s="14">
        <f>IF(OR(D61="",H61=""),"",IFERROR(H61-J61+K61,0))</f>
        <v/>
      </c>
      <c r="M61" s="31" t="n"/>
      <c r="N61" s="5" t="n"/>
      <c r="O61" s="14">
        <f>IF(OR(D61="",L61=""),"",IFERROR(MAX(0,L61-N61),0))</f>
        <v/>
      </c>
      <c r="P61" s="13">
        <f>IF(OR(D61="",C61="",O61=""),"",IF(O61=0,"Pago",IF(N61&gt;0,"Pago parcial",IF(C61&lt;TODAY(),"Atrasado","Em aberto"))))</f>
        <v/>
      </c>
      <c r="Q61" s="2" t="n"/>
      <c r="R61" s="13">
        <f>IF(OR(D61="",C61="",O61=""),"",IF(AND(O61&gt;0,C61&lt;TODAY()),TODAY()-C61,0))</f>
        <v/>
      </c>
      <c r="S61" s="3" t="n"/>
    </row>
    <row r="62">
      <c r="A62" s="2" t="n"/>
      <c r="B62" s="31" t="n"/>
      <c r="C62" s="31" t="n"/>
      <c r="D62" s="2" t="n"/>
      <c r="E62" s="8">
        <f>IF(D62="","",IFERROR(VLOOKUP(D62,'Cadastro de Alunos'!$A$2:$L$101,2,FALSE),"Matrícula não encontrada"))</f>
        <v/>
      </c>
      <c r="F62" s="8">
        <f>IF(D62="","",IFERROR(VLOOKUP(D62,'Cadastro de Alunos'!$A$2:$L$101,3,FALSE),""))</f>
        <v/>
      </c>
      <c r="G62" s="9">
        <f>IF(D62="","",IFERROR(VLOOKUP(D62,'Cadastro de Alunos'!$A$2:$L$101,5,FALSE),""))</f>
        <v/>
      </c>
      <c r="H62" s="10">
        <f>IF(D62="","",IFERROR(VLOOKUP(D62,'Cadastro de Alunos'!$A$2:$L$101,10,FALSE),0))</f>
        <v/>
      </c>
      <c r="I62" s="32">
        <f>IF(D62="","",IFERROR(VLOOKUP(D62,'Cadastro de Alunos'!$A$2:$L$101,11,FALSE),0))</f>
        <v/>
      </c>
      <c r="J62" s="10">
        <f>IF(OR(D62="",H62=""),"",IFERROR(H62*I62,0))</f>
        <v/>
      </c>
      <c r="K62" s="5" t="n"/>
      <c r="L62" s="10">
        <f>IF(OR(D62="",H62=""),"",IFERROR(H62-J62+K62,0))</f>
        <v/>
      </c>
      <c r="M62" s="31" t="n"/>
      <c r="N62" s="5" t="n"/>
      <c r="O62" s="10">
        <f>IF(OR(D62="",L62=""),"",IFERROR(MAX(0,L62-N62),0))</f>
        <v/>
      </c>
      <c r="P62" s="9">
        <f>IF(OR(D62="",C62="",O62=""),"",IF(O62=0,"Pago",IF(N62&gt;0,"Pago parcial",IF(C62&lt;TODAY(),"Atrasado","Em aberto"))))</f>
        <v/>
      </c>
      <c r="Q62" s="2" t="n"/>
      <c r="R62" s="9">
        <f>IF(OR(D62="",C62="",O62=""),"",IF(AND(O62&gt;0,C62&lt;TODAY()),TODAY()-C62,0))</f>
        <v/>
      </c>
      <c r="S62" s="3" t="n"/>
    </row>
    <row r="63">
      <c r="A63" s="2" t="n"/>
      <c r="B63" s="31" t="n"/>
      <c r="C63" s="31" t="n"/>
      <c r="D63" s="2" t="n"/>
      <c r="E63" s="12">
        <f>IF(D63="","",IFERROR(VLOOKUP(D63,'Cadastro de Alunos'!$A$2:$L$101,2,FALSE),"Matrícula não encontrada"))</f>
        <v/>
      </c>
      <c r="F63" s="12">
        <f>IF(D63="","",IFERROR(VLOOKUP(D63,'Cadastro de Alunos'!$A$2:$L$101,3,FALSE),""))</f>
        <v/>
      </c>
      <c r="G63" s="13">
        <f>IF(D63="","",IFERROR(VLOOKUP(D63,'Cadastro de Alunos'!$A$2:$L$101,5,FALSE),""))</f>
        <v/>
      </c>
      <c r="H63" s="14">
        <f>IF(D63="","",IFERROR(VLOOKUP(D63,'Cadastro de Alunos'!$A$2:$L$101,10,FALSE),0))</f>
        <v/>
      </c>
      <c r="I63" s="33">
        <f>IF(D63="","",IFERROR(VLOOKUP(D63,'Cadastro de Alunos'!$A$2:$L$101,11,FALSE),0))</f>
        <v/>
      </c>
      <c r="J63" s="14">
        <f>IF(OR(D63="",H63=""),"",IFERROR(H63*I63,0))</f>
        <v/>
      </c>
      <c r="K63" s="5" t="n"/>
      <c r="L63" s="14">
        <f>IF(OR(D63="",H63=""),"",IFERROR(H63-J63+K63,0))</f>
        <v/>
      </c>
      <c r="M63" s="31" t="n"/>
      <c r="N63" s="5" t="n"/>
      <c r="O63" s="14">
        <f>IF(OR(D63="",L63=""),"",IFERROR(MAX(0,L63-N63),0))</f>
        <v/>
      </c>
      <c r="P63" s="13">
        <f>IF(OR(D63="",C63="",O63=""),"",IF(O63=0,"Pago",IF(N63&gt;0,"Pago parcial",IF(C63&lt;TODAY(),"Atrasado","Em aberto"))))</f>
        <v/>
      </c>
      <c r="Q63" s="2" t="n"/>
      <c r="R63" s="13">
        <f>IF(OR(D63="",C63="",O63=""),"",IF(AND(O63&gt;0,C63&lt;TODAY()),TODAY()-C63,0))</f>
        <v/>
      </c>
      <c r="S63" s="3" t="n"/>
    </row>
    <row r="64">
      <c r="A64" s="2" t="n"/>
      <c r="B64" s="31" t="n"/>
      <c r="C64" s="31" t="n"/>
      <c r="D64" s="2" t="n"/>
      <c r="E64" s="8">
        <f>IF(D64="","",IFERROR(VLOOKUP(D64,'Cadastro de Alunos'!$A$2:$L$101,2,FALSE),"Matrícula não encontrada"))</f>
        <v/>
      </c>
      <c r="F64" s="8">
        <f>IF(D64="","",IFERROR(VLOOKUP(D64,'Cadastro de Alunos'!$A$2:$L$101,3,FALSE),""))</f>
        <v/>
      </c>
      <c r="G64" s="9">
        <f>IF(D64="","",IFERROR(VLOOKUP(D64,'Cadastro de Alunos'!$A$2:$L$101,5,FALSE),""))</f>
        <v/>
      </c>
      <c r="H64" s="10">
        <f>IF(D64="","",IFERROR(VLOOKUP(D64,'Cadastro de Alunos'!$A$2:$L$101,10,FALSE),0))</f>
        <v/>
      </c>
      <c r="I64" s="32">
        <f>IF(D64="","",IFERROR(VLOOKUP(D64,'Cadastro de Alunos'!$A$2:$L$101,11,FALSE),0))</f>
        <v/>
      </c>
      <c r="J64" s="10">
        <f>IF(OR(D64="",H64=""),"",IFERROR(H64*I64,0))</f>
        <v/>
      </c>
      <c r="K64" s="5" t="n"/>
      <c r="L64" s="10">
        <f>IF(OR(D64="",H64=""),"",IFERROR(H64-J64+K64,0))</f>
        <v/>
      </c>
      <c r="M64" s="31" t="n"/>
      <c r="N64" s="5" t="n"/>
      <c r="O64" s="10">
        <f>IF(OR(D64="",L64=""),"",IFERROR(MAX(0,L64-N64),0))</f>
        <v/>
      </c>
      <c r="P64" s="9">
        <f>IF(OR(D64="",C64="",O64=""),"",IF(O64=0,"Pago",IF(N64&gt;0,"Pago parcial",IF(C64&lt;TODAY(),"Atrasado","Em aberto"))))</f>
        <v/>
      </c>
      <c r="Q64" s="2" t="n"/>
      <c r="R64" s="9">
        <f>IF(OR(D64="",C64="",O64=""),"",IF(AND(O64&gt;0,C64&lt;TODAY()),TODAY()-C64,0))</f>
        <v/>
      </c>
      <c r="S64" s="3" t="n"/>
    </row>
    <row r="65">
      <c r="A65" s="2" t="n"/>
      <c r="B65" s="31" t="n"/>
      <c r="C65" s="31" t="n"/>
      <c r="D65" s="2" t="n"/>
      <c r="E65" s="12">
        <f>IF(D65="","",IFERROR(VLOOKUP(D65,'Cadastro de Alunos'!$A$2:$L$101,2,FALSE),"Matrícula não encontrada"))</f>
        <v/>
      </c>
      <c r="F65" s="12">
        <f>IF(D65="","",IFERROR(VLOOKUP(D65,'Cadastro de Alunos'!$A$2:$L$101,3,FALSE),""))</f>
        <v/>
      </c>
      <c r="G65" s="13">
        <f>IF(D65="","",IFERROR(VLOOKUP(D65,'Cadastro de Alunos'!$A$2:$L$101,5,FALSE),""))</f>
        <v/>
      </c>
      <c r="H65" s="14">
        <f>IF(D65="","",IFERROR(VLOOKUP(D65,'Cadastro de Alunos'!$A$2:$L$101,10,FALSE),0))</f>
        <v/>
      </c>
      <c r="I65" s="33">
        <f>IF(D65="","",IFERROR(VLOOKUP(D65,'Cadastro de Alunos'!$A$2:$L$101,11,FALSE),0))</f>
        <v/>
      </c>
      <c r="J65" s="14">
        <f>IF(OR(D65="",H65=""),"",IFERROR(H65*I65,0))</f>
        <v/>
      </c>
      <c r="K65" s="5" t="n"/>
      <c r="L65" s="14">
        <f>IF(OR(D65="",H65=""),"",IFERROR(H65-J65+K65,0))</f>
        <v/>
      </c>
      <c r="M65" s="31" t="n"/>
      <c r="N65" s="5" t="n"/>
      <c r="O65" s="14">
        <f>IF(OR(D65="",L65=""),"",IFERROR(MAX(0,L65-N65),0))</f>
        <v/>
      </c>
      <c r="P65" s="13">
        <f>IF(OR(D65="",C65="",O65=""),"",IF(O65=0,"Pago",IF(N65&gt;0,"Pago parcial",IF(C65&lt;TODAY(),"Atrasado","Em aberto"))))</f>
        <v/>
      </c>
      <c r="Q65" s="2" t="n"/>
      <c r="R65" s="13">
        <f>IF(OR(D65="",C65="",O65=""),"",IF(AND(O65&gt;0,C65&lt;TODAY()),TODAY()-C65,0))</f>
        <v/>
      </c>
      <c r="S65" s="3" t="n"/>
    </row>
    <row r="66">
      <c r="A66" s="2" t="n"/>
      <c r="B66" s="31" t="n"/>
      <c r="C66" s="31" t="n"/>
      <c r="D66" s="2" t="n"/>
      <c r="E66" s="8">
        <f>IF(D66="","",IFERROR(VLOOKUP(D66,'Cadastro de Alunos'!$A$2:$L$101,2,FALSE),"Matrícula não encontrada"))</f>
        <v/>
      </c>
      <c r="F66" s="8">
        <f>IF(D66="","",IFERROR(VLOOKUP(D66,'Cadastro de Alunos'!$A$2:$L$101,3,FALSE),""))</f>
        <v/>
      </c>
      <c r="G66" s="9">
        <f>IF(D66="","",IFERROR(VLOOKUP(D66,'Cadastro de Alunos'!$A$2:$L$101,5,FALSE),""))</f>
        <v/>
      </c>
      <c r="H66" s="10">
        <f>IF(D66="","",IFERROR(VLOOKUP(D66,'Cadastro de Alunos'!$A$2:$L$101,10,FALSE),0))</f>
        <v/>
      </c>
      <c r="I66" s="32">
        <f>IF(D66="","",IFERROR(VLOOKUP(D66,'Cadastro de Alunos'!$A$2:$L$101,11,FALSE),0))</f>
        <v/>
      </c>
      <c r="J66" s="10">
        <f>IF(OR(D66="",H66=""),"",IFERROR(H66*I66,0))</f>
        <v/>
      </c>
      <c r="K66" s="5" t="n"/>
      <c r="L66" s="10">
        <f>IF(OR(D66="",H66=""),"",IFERROR(H66-J66+K66,0))</f>
        <v/>
      </c>
      <c r="M66" s="31" t="n"/>
      <c r="N66" s="5" t="n"/>
      <c r="O66" s="10">
        <f>IF(OR(D66="",L66=""),"",IFERROR(MAX(0,L66-N66),0))</f>
        <v/>
      </c>
      <c r="P66" s="9">
        <f>IF(OR(D66="",C66="",O66=""),"",IF(O66=0,"Pago",IF(N66&gt;0,"Pago parcial",IF(C66&lt;TODAY(),"Atrasado","Em aberto"))))</f>
        <v/>
      </c>
      <c r="Q66" s="2" t="n"/>
      <c r="R66" s="9">
        <f>IF(OR(D66="",C66="",O66=""),"",IF(AND(O66&gt;0,C66&lt;TODAY()),TODAY()-C66,0))</f>
        <v/>
      </c>
      <c r="S66" s="3" t="n"/>
    </row>
    <row r="67">
      <c r="A67" s="2" t="n"/>
      <c r="B67" s="31" t="n"/>
      <c r="C67" s="31" t="n"/>
      <c r="D67" s="2" t="n"/>
      <c r="E67" s="12">
        <f>IF(D67="","",IFERROR(VLOOKUP(D67,'Cadastro de Alunos'!$A$2:$L$101,2,FALSE),"Matrícula não encontrada"))</f>
        <v/>
      </c>
      <c r="F67" s="12">
        <f>IF(D67="","",IFERROR(VLOOKUP(D67,'Cadastro de Alunos'!$A$2:$L$101,3,FALSE),""))</f>
        <v/>
      </c>
      <c r="G67" s="13">
        <f>IF(D67="","",IFERROR(VLOOKUP(D67,'Cadastro de Alunos'!$A$2:$L$101,5,FALSE),""))</f>
        <v/>
      </c>
      <c r="H67" s="14">
        <f>IF(D67="","",IFERROR(VLOOKUP(D67,'Cadastro de Alunos'!$A$2:$L$101,10,FALSE),0))</f>
        <v/>
      </c>
      <c r="I67" s="33">
        <f>IF(D67="","",IFERROR(VLOOKUP(D67,'Cadastro de Alunos'!$A$2:$L$101,11,FALSE),0))</f>
        <v/>
      </c>
      <c r="J67" s="14">
        <f>IF(OR(D67="",H67=""),"",IFERROR(H67*I67,0))</f>
        <v/>
      </c>
      <c r="K67" s="5" t="n"/>
      <c r="L67" s="14">
        <f>IF(OR(D67="",H67=""),"",IFERROR(H67-J67+K67,0))</f>
        <v/>
      </c>
      <c r="M67" s="31" t="n"/>
      <c r="N67" s="5" t="n"/>
      <c r="O67" s="14">
        <f>IF(OR(D67="",L67=""),"",IFERROR(MAX(0,L67-N67),0))</f>
        <v/>
      </c>
      <c r="P67" s="13">
        <f>IF(OR(D67="",C67="",O67=""),"",IF(O67=0,"Pago",IF(N67&gt;0,"Pago parcial",IF(C67&lt;TODAY(),"Atrasado","Em aberto"))))</f>
        <v/>
      </c>
      <c r="Q67" s="2" t="n"/>
      <c r="R67" s="13">
        <f>IF(OR(D67="",C67="",O67=""),"",IF(AND(O67&gt;0,C67&lt;TODAY()),TODAY()-C67,0))</f>
        <v/>
      </c>
      <c r="S67" s="3" t="n"/>
    </row>
    <row r="68">
      <c r="A68" s="2" t="n"/>
      <c r="B68" s="31" t="n"/>
      <c r="C68" s="31" t="n"/>
      <c r="D68" s="2" t="n"/>
      <c r="E68" s="8">
        <f>IF(D68="","",IFERROR(VLOOKUP(D68,'Cadastro de Alunos'!$A$2:$L$101,2,FALSE),"Matrícula não encontrada"))</f>
        <v/>
      </c>
      <c r="F68" s="8">
        <f>IF(D68="","",IFERROR(VLOOKUP(D68,'Cadastro de Alunos'!$A$2:$L$101,3,FALSE),""))</f>
        <v/>
      </c>
      <c r="G68" s="9">
        <f>IF(D68="","",IFERROR(VLOOKUP(D68,'Cadastro de Alunos'!$A$2:$L$101,5,FALSE),""))</f>
        <v/>
      </c>
      <c r="H68" s="10">
        <f>IF(D68="","",IFERROR(VLOOKUP(D68,'Cadastro de Alunos'!$A$2:$L$101,10,FALSE),0))</f>
        <v/>
      </c>
      <c r="I68" s="32">
        <f>IF(D68="","",IFERROR(VLOOKUP(D68,'Cadastro de Alunos'!$A$2:$L$101,11,FALSE),0))</f>
        <v/>
      </c>
      <c r="J68" s="10">
        <f>IF(OR(D68="",H68=""),"",IFERROR(H68*I68,0))</f>
        <v/>
      </c>
      <c r="K68" s="5" t="n"/>
      <c r="L68" s="10">
        <f>IF(OR(D68="",H68=""),"",IFERROR(H68-J68+K68,0))</f>
        <v/>
      </c>
      <c r="M68" s="31" t="n"/>
      <c r="N68" s="5" t="n"/>
      <c r="O68" s="10">
        <f>IF(OR(D68="",L68=""),"",IFERROR(MAX(0,L68-N68),0))</f>
        <v/>
      </c>
      <c r="P68" s="9">
        <f>IF(OR(D68="",C68="",O68=""),"",IF(O68=0,"Pago",IF(N68&gt;0,"Pago parcial",IF(C68&lt;TODAY(),"Atrasado","Em aberto"))))</f>
        <v/>
      </c>
      <c r="Q68" s="2" t="n"/>
      <c r="R68" s="9">
        <f>IF(OR(D68="",C68="",O68=""),"",IF(AND(O68&gt;0,C68&lt;TODAY()),TODAY()-C68,0))</f>
        <v/>
      </c>
      <c r="S68" s="3" t="n"/>
    </row>
    <row r="69">
      <c r="A69" s="2" t="n"/>
      <c r="B69" s="31" t="n"/>
      <c r="C69" s="31" t="n"/>
      <c r="D69" s="2" t="n"/>
      <c r="E69" s="12">
        <f>IF(D69="","",IFERROR(VLOOKUP(D69,'Cadastro de Alunos'!$A$2:$L$101,2,FALSE),"Matrícula não encontrada"))</f>
        <v/>
      </c>
      <c r="F69" s="12">
        <f>IF(D69="","",IFERROR(VLOOKUP(D69,'Cadastro de Alunos'!$A$2:$L$101,3,FALSE),""))</f>
        <v/>
      </c>
      <c r="G69" s="13">
        <f>IF(D69="","",IFERROR(VLOOKUP(D69,'Cadastro de Alunos'!$A$2:$L$101,5,FALSE),""))</f>
        <v/>
      </c>
      <c r="H69" s="14">
        <f>IF(D69="","",IFERROR(VLOOKUP(D69,'Cadastro de Alunos'!$A$2:$L$101,10,FALSE),0))</f>
        <v/>
      </c>
      <c r="I69" s="33">
        <f>IF(D69="","",IFERROR(VLOOKUP(D69,'Cadastro de Alunos'!$A$2:$L$101,11,FALSE),0))</f>
        <v/>
      </c>
      <c r="J69" s="14">
        <f>IF(OR(D69="",H69=""),"",IFERROR(H69*I69,0))</f>
        <v/>
      </c>
      <c r="K69" s="5" t="n"/>
      <c r="L69" s="14">
        <f>IF(OR(D69="",H69=""),"",IFERROR(H69-J69+K69,0))</f>
        <v/>
      </c>
      <c r="M69" s="31" t="n"/>
      <c r="N69" s="5" t="n"/>
      <c r="O69" s="14">
        <f>IF(OR(D69="",L69=""),"",IFERROR(MAX(0,L69-N69),0))</f>
        <v/>
      </c>
      <c r="P69" s="13">
        <f>IF(OR(D69="",C69="",O69=""),"",IF(O69=0,"Pago",IF(N69&gt;0,"Pago parcial",IF(C69&lt;TODAY(),"Atrasado","Em aberto"))))</f>
        <v/>
      </c>
      <c r="Q69" s="2" t="n"/>
      <c r="R69" s="13">
        <f>IF(OR(D69="",C69="",O69=""),"",IF(AND(O69&gt;0,C69&lt;TODAY()),TODAY()-C69,0))</f>
        <v/>
      </c>
      <c r="S69" s="3" t="n"/>
    </row>
    <row r="70">
      <c r="A70" s="2" t="n"/>
      <c r="B70" s="31" t="n"/>
      <c r="C70" s="31" t="n"/>
      <c r="D70" s="2" t="n"/>
      <c r="E70" s="8">
        <f>IF(D70="","",IFERROR(VLOOKUP(D70,'Cadastro de Alunos'!$A$2:$L$101,2,FALSE),"Matrícula não encontrada"))</f>
        <v/>
      </c>
      <c r="F70" s="8">
        <f>IF(D70="","",IFERROR(VLOOKUP(D70,'Cadastro de Alunos'!$A$2:$L$101,3,FALSE),""))</f>
        <v/>
      </c>
      <c r="G70" s="9">
        <f>IF(D70="","",IFERROR(VLOOKUP(D70,'Cadastro de Alunos'!$A$2:$L$101,5,FALSE),""))</f>
        <v/>
      </c>
      <c r="H70" s="10">
        <f>IF(D70="","",IFERROR(VLOOKUP(D70,'Cadastro de Alunos'!$A$2:$L$101,10,FALSE),0))</f>
        <v/>
      </c>
      <c r="I70" s="32">
        <f>IF(D70="","",IFERROR(VLOOKUP(D70,'Cadastro de Alunos'!$A$2:$L$101,11,FALSE),0))</f>
        <v/>
      </c>
      <c r="J70" s="10">
        <f>IF(OR(D70="",H70=""),"",IFERROR(H70*I70,0))</f>
        <v/>
      </c>
      <c r="K70" s="5" t="n"/>
      <c r="L70" s="10">
        <f>IF(OR(D70="",H70=""),"",IFERROR(H70-J70+K70,0))</f>
        <v/>
      </c>
      <c r="M70" s="31" t="n"/>
      <c r="N70" s="5" t="n"/>
      <c r="O70" s="10">
        <f>IF(OR(D70="",L70=""),"",IFERROR(MAX(0,L70-N70),0))</f>
        <v/>
      </c>
      <c r="P70" s="9">
        <f>IF(OR(D70="",C70="",O70=""),"",IF(O70=0,"Pago",IF(N70&gt;0,"Pago parcial",IF(C70&lt;TODAY(),"Atrasado","Em aberto"))))</f>
        <v/>
      </c>
      <c r="Q70" s="2" t="n"/>
      <c r="R70" s="9">
        <f>IF(OR(D70="",C70="",O70=""),"",IF(AND(O70&gt;0,C70&lt;TODAY()),TODAY()-C70,0))</f>
        <v/>
      </c>
      <c r="S70" s="3" t="n"/>
    </row>
    <row r="71">
      <c r="A71" s="2" t="n"/>
      <c r="B71" s="31" t="n"/>
      <c r="C71" s="31" t="n"/>
      <c r="D71" s="2" t="n"/>
      <c r="E71" s="12">
        <f>IF(D71="","",IFERROR(VLOOKUP(D71,'Cadastro de Alunos'!$A$2:$L$101,2,FALSE),"Matrícula não encontrada"))</f>
        <v/>
      </c>
      <c r="F71" s="12">
        <f>IF(D71="","",IFERROR(VLOOKUP(D71,'Cadastro de Alunos'!$A$2:$L$101,3,FALSE),""))</f>
        <v/>
      </c>
      <c r="G71" s="13">
        <f>IF(D71="","",IFERROR(VLOOKUP(D71,'Cadastro de Alunos'!$A$2:$L$101,5,FALSE),""))</f>
        <v/>
      </c>
      <c r="H71" s="14">
        <f>IF(D71="","",IFERROR(VLOOKUP(D71,'Cadastro de Alunos'!$A$2:$L$101,10,FALSE),0))</f>
        <v/>
      </c>
      <c r="I71" s="33">
        <f>IF(D71="","",IFERROR(VLOOKUP(D71,'Cadastro de Alunos'!$A$2:$L$101,11,FALSE),0))</f>
        <v/>
      </c>
      <c r="J71" s="14">
        <f>IF(OR(D71="",H71=""),"",IFERROR(H71*I71,0))</f>
        <v/>
      </c>
      <c r="K71" s="5" t="n"/>
      <c r="L71" s="14">
        <f>IF(OR(D71="",H71=""),"",IFERROR(H71-J71+K71,0))</f>
        <v/>
      </c>
      <c r="M71" s="31" t="n"/>
      <c r="N71" s="5" t="n"/>
      <c r="O71" s="14">
        <f>IF(OR(D71="",L71=""),"",IFERROR(MAX(0,L71-N71),0))</f>
        <v/>
      </c>
      <c r="P71" s="13">
        <f>IF(OR(D71="",C71="",O71=""),"",IF(O71=0,"Pago",IF(N71&gt;0,"Pago parcial",IF(C71&lt;TODAY(),"Atrasado","Em aberto"))))</f>
        <v/>
      </c>
      <c r="Q71" s="2" t="n"/>
      <c r="R71" s="13">
        <f>IF(OR(D71="",C71="",O71=""),"",IF(AND(O71&gt;0,C71&lt;TODAY()),TODAY()-C71,0))</f>
        <v/>
      </c>
      <c r="S71" s="3" t="n"/>
    </row>
    <row r="72">
      <c r="A72" s="2" t="n"/>
      <c r="B72" s="31" t="n"/>
      <c r="C72" s="31" t="n"/>
      <c r="D72" s="2" t="n"/>
      <c r="E72" s="8">
        <f>IF(D72="","",IFERROR(VLOOKUP(D72,'Cadastro de Alunos'!$A$2:$L$101,2,FALSE),"Matrícula não encontrada"))</f>
        <v/>
      </c>
      <c r="F72" s="8">
        <f>IF(D72="","",IFERROR(VLOOKUP(D72,'Cadastro de Alunos'!$A$2:$L$101,3,FALSE),""))</f>
        <v/>
      </c>
      <c r="G72" s="9">
        <f>IF(D72="","",IFERROR(VLOOKUP(D72,'Cadastro de Alunos'!$A$2:$L$101,5,FALSE),""))</f>
        <v/>
      </c>
      <c r="H72" s="10">
        <f>IF(D72="","",IFERROR(VLOOKUP(D72,'Cadastro de Alunos'!$A$2:$L$101,10,FALSE),0))</f>
        <v/>
      </c>
      <c r="I72" s="32">
        <f>IF(D72="","",IFERROR(VLOOKUP(D72,'Cadastro de Alunos'!$A$2:$L$101,11,FALSE),0))</f>
        <v/>
      </c>
      <c r="J72" s="10">
        <f>IF(OR(D72="",H72=""),"",IFERROR(H72*I72,0))</f>
        <v/>
      </c>
      <c r="K72" s="5" t="n"/>
      <c r="L72" s="10">
        <f>IF(OR(D72="",H72=""),"",IFERROR(H72-J72+K72,0))</f>
        <v/>
      </c>
      <c r="M72" s="31" t="n"/>
      <c r="N72" s="5" t="n"/>
      <c r="O72" s="10">
        <f>IF(OR(D72="",L72=""),"",IFERROR(MAX(0,L72-N72),0))</f>
        <v/>
      </c>
      <c r="P72" s="9">
        <f>IF(OR(D72="",C72="",O72=""),"",IF(O72=0,"Pago",IF(N72&gt;0,"Pago parcial",IF(C72&lt;TODAY(),"Atrasado","Em aberto"))))</f>
        <v/>
      </c>
      <c r="Q72" s="2" t="n"/>
      <c r="R72" s="9">
        <f>IF(OR(D72="",C72="",O72=""),"",IF(AND(O72&gt;0,C72&lt;TODAY()),TODAY()-C72,0))</f>
        <v/>
      </c>
      <c r="S72" s="3" t="n"/>
    </row>
    <row r="73">
      <c r="A73" s="2" t="n"/>
      <c r="B73" s="31" t="n"/>
      <c r="C73" s="31" t="n"/>
      <c r="D73" s="2" t="n"/>
      <c r="E73" s="12">
        <f>IF(D73="","",IFERROR(VLOOKUP(D73,'Cadastro de Alunos'!$A$2:$L$101,2,FALSE),"Matrícula não encontrada"))</f>
        <v/>
      </c>
      <c r="F73" s="12">
        <f>IF(D73="","",IFERROR(VLOOKUP(D73,'Cadastro de Alunos'!$A$2:$L$101,3,FALSE),""))</f>
        <v/>
      </c>
      <c r="G73" s="13">
        <f>IF(D73="","",IFERROR(VLOOKUP(D73,'Cadastro de Alunos'!$A$2:$L$101,5,FALSE),""))</f>
        <v/>
      </c>
      <c r="H73" s="14">
        <f>IF(D73="","",IFERROR(VLOOKUP(D73,'Cadastro de Alunos'!$A$2:$L$101,10,FALSE),0))</f>
        <v/>
      </c>
      <c r="I73" s="33">
        <f>IF(D73="","",IFERROR(VLOOKUP(D73,'Cadastro de Alunos'!$A$2:$L$101,11,FALSE),0))</f>
        <v/>
      </c>
      <c r="J73" s="14">
        <f>IF(OR(D73="",H73=""),"",IFERROR(H73*I73,0))</f>
        <v/>
      </c>
      <c r="K73" s="5" t="n"/>
      <c r="L73" s="14">
        <f>IF(OR(D73="",H73=""),"",IFERROR(H73-J73+K73,0))</f>
        <v/>
      </c>
      <c r="M73" s="31" t="n"/>
      <c r="N73" s="5" t="n"/>
      <c r="O73" s="14">
        <f>IF(OR(D73="",L73=""),"",IFERROR(MAX(0,L73-N73),0))</f>
        <v/>
      </c>
      <c r="P73" s="13">
        <f>IF(OR(D73="",C73="",O73=""),"",IF(O73=0,"Pago",IF(N73&gt;0,"Pago parcial",IF(C73&lt;TODAY(),"Atrasado","Em aberto"))))</f>
        <v/>
      </c>
      <c r="Q73" s="2" t="n"/>
      <c r="R73" s="13">
        <f>IF(OR(D73="",C73="",O73=""),"",IF(AND(O73&gt;0,C73&lt;TODAY()),TODAY()-C73,0))</f>
        <v/>
      </c>
      <c r="S73" s="3" t="n"/>
    </row>
    <row r="74">
      <c r="A74" s="2" t="n"/>
      <c r="B74" s="31" t="n"/>
      <c r="C74" s="31" t="n"/>
      <c r="D74" s="2" t="n"/>
      <c r="E74" s="8">
        <f>IF(D74="","",IFERROR(VLOOKUP(D74,'Cadastro de Alunos'!$A$2:$L$101,2,FALSE),"Matrícula não encontrada"))</f>
        <v/>
      </c>
      <c r="F74" s="8">
        <f>IF(D74="","",IFERROR(VLOOKUP(D74,'Cadastro de Alunos'!$A$2:$L$101,3,FALSE),""))</f>
        <v/>
      </c>
      <c r="G74" s="9">
        <f>IF(D74="","",IFERROR(VLOOKUP(D74,'Cadastro de Alunos'!$A$2:$L$101,5,FALSE),""))</f>
        <v/>
      </c>
      <c r="H74" s="10">
        <f>IF(D74="","",IFERROR(VLOOKUP(D74,'Cadastro de Alunos'!$A$2:$L$101,10,FALSE),0))</f>
        <v/>
      </c>
      <c r="I74" s="32">
        <f>IF(D74="","",IFERROR(VLOOKUP(D74,'Cadastro de Alunos'!$A$2:$L$101,11,FALSE),0))</f>
        <v/>
      </c>
      <c r="J74" s="10">
        <f>IF(OR(D74="",H74=""),"",IFERROR(H74*I74,0))</f>
        <v/>
      </c>
      <c r="K74" s="5" t="n"/>
      <c r="L74" s="10">
        <f>IF(OR(D74="",H74=""),"",IFERROR(H74-J74+K74,0))</f>
        <v/>
      </c>
      <c r="M74" s="31" t="n"/>
      <c r="N74" s="5" t="n"/>
      <c r="O74" s="10">
        <f>IF(OR(D74="",L74=""),"",IFERROR(MAX(0,L74-N74),0))</f>
        <v/>
      </c>
      <c r="P74" s="9">
        <f>IF(OR(D74="",C74="",O74=""),"",IF(O74=0,"Pago",IF(N74&gt;0,"Pago parcial",IF(C74&lt;TODAY(),"Atrasado","Em aberto"))))</f>
        <v/>
      </c>
      <c r="Q74" s="2" t="n"/>
      <c r="R74" s="9">
        <f>IF(OR(D74="",C74="",O74=""),"",IF(AND(O74&gt;0,C74&lt;TODAY()),TODAY()-C74,0))</f>
        <v/>
      </c>
      <c r="S74" s="3" t="n"/>
    </row>
    <row r="75">
      <c r="A75" s="2" t="n"/>
      <c r="B75" s="31" t="n"/>
      <c r="C75" s="31" t="n"/>
      <c r="D75" s="2" t="n"/>
      <c r="E75" s="12">
        <f>IF(D75="","",IFERROR(VLOOKUP(D75,'Cadastro de Alunos'!$A$2:$L$101,2,FALSE),"Matrícula não encontrada"))</f>
        <v/>
      </c>
      <c r="F75" s="12">
        <f>IF(D75="","",IFERROR(VLOOKUP(D75,'Cadastro de Alunos'!$A$2:$L$101,3,FALSE),""))</f>
        <v/>
      </c>
      <c r="G75" s="13">
        <f>IF(D75="","",IFERROR(VLOOKUP(D75,'Cadastro de Alunos'!$A$2:$L$101,5,FALSE),""))</f>
        <v/>
      </c>
      <c r="H75" s="14">
        <f>IF(D75="","",IFERROR(VLOOKUP(D75,'Cadastro de Alunos'!$A$2:$L$101,10,FALSE),0))</f>
        <v/>
      </c>
      <c r="I75" s="33">
        <f>IF(D75="","",IFERROR(VLOOKUP(D75,'Cadastro de Alunos'!$A$2:$L$101,11,FALSE),0))</f>
        <v/>
      </c>
      <c r="J75" s="14">
        <f>IF(OR(D75="",H75=""),"",IFERROR(H75*I75,0))</f>
        <v/>
      </c>
      <c r="K75" s="5" t="n"/>
      <c r="L75" s="14">
        <f>IF(OR(D75="",H75=""),"",IFERROR(H75-J75+K75,0))</f>
        <v/>
      </c>
      <c r="M75" s="31" t="n"/>
      <c r="N75" s="5" t="n"/>
      <c r="O75" s="14">
        <f>IF(OR(D75="",L75=""),"",IFERROR(MAX(0,L75-N75),0))</f>
        <v/>
      </c>
      <c r="P75" s="13">
        <f>IF(OR(D75="",C75="",O75=""),"",IF(O75=0,"Pago",IF(N75&gt;0,"Pago parcial",IF(C75&lt;TODAY(),"Atrasado","Em aberto"))))</f>
        <v/>
      </c>
      <c r="Q75" s="2" t="n"/>
      <c r="R75" s="13">
        <f>IF(OR(D75="",C75="",O75=""),"",IF(AND(O75&gt;0,C75&lt;TODAY()),TODAY()-C75,0))</f>
        <v/>
      </c>
      <c r="S75" s="3" t="n"/>
    </row>
    <row r="76">
      <c r="A76" s="2" t="n"/>
      <c r="B76" s="31" t="n"/>
      <c r="C76" s="31" t="n"/>
      <c r="D76" s="2" t="n"/>
      <c r="E76" s="8">
        <f>IF(D76="","",IFERROR(VLOOKUP(D76,'Cadastro de Alunos'!$A$2:$L$101,2,FALSE),"Matrícula não encontrada"))</f>
        <v/>
      </c>
      <c r="F76" s="8">
        <f>IF(D76="","",IFERROR(VLOOKUP(D76,'Cadastro de Alunos'!$A$2:$L$101,3,FALSE),""))</f>
        <v/>
      </c>
      <c r="G76" s="9">
        <f>IF(D76="","",IFERROR(VLOOKUP(D76,'Cadastro de Alunos'!$A$2:$L$101,5,FALSE),""))</f>
        <v/>
      </c>
      <c r="H76" s="10">
        <f>IF(D76="","",IFERROR(VLOOKUP(D76,'Cadastro de Alunos'!$A$2:$L$101,10,FALSE),0))</f>
        <v/>
      </c>
      <c r="I76" s="32">
        <f>IF(D76="","",IFERROR(VLOOKUP(D76,'Cadastro de Alunos'!$A$2:$L$101,11,FALSE),0))</f>
        <v/>
      </c>
      <c r="J76" s="10">
        <f>IF(OR(D76="",H76=""),"",IFERROR(H76*I76,0))</f>
        <v/>
      </c>
      <c r="K76" s="5" t="n"/>
      <c r="L76" s="10">
        <f>IF(OR(D76="",H76=""),"",IFERROR(H76-J76+K76,0))</f>
        <v/>
      </c>
      <c r="M76" s="31" t="n"/>
      <c r="N76" s="5" t="n"/>
      <c r="O76" s="10">
        <f>IF(OR(D76="",L76=""),"",IFERROR(MAX(0,L76-N76),0))</f>
        <v/>
      </c>
      <c r="P76" s="9">
        <f>IF(OR(D76="",C76="",O76=""),"",IF(O76=0,"Pago",IF(N76&gt;0,"Pago parcial",IF(C76&lt;TODAY(),"Atrasado","Em aberto"))))</f>
        <v/>
      </c>
      <c r="Q76" s="2" t="n"/>
      <c r="R76" s="9">
        <f>IF(OR(D76="",C76="",O76=""),"",IF(AND(O76&gt;0,C76&lt;TODAY()),TODAY()-C76,0))</f>
        <v/>
      </c>
      <c r="S76" s="3" t="n"/>
    </row>
    <row r="77">
      <c r="A77" s="2" t="n"/>
      <c r="B77" s="31" t="n"/>
      <c r="C77" s="31" t="n"/>
      <c r="D77" s="2" t="n"/>
      <c r="E77" s="12">
        <f>IF(D77="","",IFERROR(VLOOKUP(D77,'Cadastro de Alunos'!$A$2:$L$101,2,FALSE),"Matrícula não encontrada"))</f>
        <v/>
      </c>
      <c r="F77" s="12">
        <f>IF(D77="","",IFERROR(VLOOKUP(D77,'Cadastro de Alunos'!$A$2:$L$101,3,FALSE),""))</f>
        <v/>
      </c>
      <c r="G77" s="13">
        <f>IF(D77="","",IFERROR(VLOOKUP(D77,'Cadastro de Alunos'!$A$2:$L$101,5,FALSE),""))</f>
        <v/>
      </c>
      <c r="H77" s="14">
        <f>IF(D77="","",IFERROR(VLOOKUP(D77,'Cadastro de Alunos'!$A$2:$L$101,10,FALSE),0))</f>
        <v/>
      </c>
      <c r="I77" s="33">
        <f>IF(D77="","",IFERROR(VLOOKUP(D77,'Cadastro de Alunos'!$A$2:$L$101,11,FALSE),0))</f>
        <v/>
      </c>
      <c r="J77" s="14">
        <f>IF(OR(D77="",H77=""),"",IFERROR(H77*I77,0))</f>
        <v/>
      </c>
      <c r="K77" s="5" t="n"/>
      <c r="L77" s="14">
        <f>IF(OR(D77="",H77=""),"",IFERROR(H77-J77+K77,0))</f>
        <v/>
      </c>
      <c r="M77" s="31" t="n"/>
      <c r="N77" s="5" t="n"/>
      <c r="O77" s="14">
        <f>IF(OR(D77="",L77=""),"",IFERROR(MAX(0,L77-N77),0))</f>
        <v/>
      </c>
      <c r="P77" s="13">
        <f>IF(OR(D77="",C77="",O77=""),"",IF(O77=0,"Pago",IF(N77&gt;0,"Pago parcial",IF(C77&lt;TODAY(),"Atrasado","Em aberto"))))</f>
        <v/>
      </c>
      <c r="Q77" s="2" t="n"/>
      <c r="R77" s="13">
        <f>IF(OR(D77="",C77="",O77=""),"",IF(AND(O77&gt;0,C77&lt;TODAY()),TODAY()-C77,0))</f>
        <v/>
      </c>
      <c r="S77" s="3" t="n"/>
    </row>
    <row r="78">
      <c r="A78" s="2" t="n"/>
      <c r="B78" s="31" t="n"/>
      <c r="C78" s="31" t="n"/>
      <c r="D78" s="2" t="n"/>
      <c r="E78" s="8">
        <f>IF(D78="","",IFERROR(VLOOKUP(D78,'Cadastro de Alunos'!$A$2:$L$101,2,FALSE),"Matrícula não encontrada"))</f>
        <v/>
      </c>
      <c r="F78" s="8">
        <f>IF(D78="","",IFERROR(VLOOKUP(D78,'Cadastro de Alunos'!$A$2:$L$101,3,FALSE),""))</f>
        <v/>
      </c>
      <c r="G78" s="9">
        <f>IF(D78="","",IFERROR(VLOOKUP(D78,'Cadastro de Alunos'!$A$2:$L$101,5,FALSE),""))</f>
        <v/>
      </c>
      <c r="H78" s="10">
        <f>IF(D78="","",IFERROR(VLOOKUP(D78,'Cadastro de Alunos'!$A$2:$L$101,10,FALSE),0))</f>
        <v/>
      </c>
      <c r="I78" s="32">
        <f>IF(D78="","",IFERROR(VLOOKUP(D78,'Cadastro de Alunos'!$A$2:$L$101,11,FALSE),0))</f>
        <v/>
      </c>
      <c r="J78" s="10">
        <f>IF(OR(D78="",H78=""),"",IFERROR(H78*I78,0))</f>
        <v/>
      </c>
      <c r="K78" s="5" t="n"/>
      <c r="L78" s="10">
        <f>IF(OR(D78="",H78=""),"",IFERROR(H78-J78+K78,0))</f>
        <v/>
      </c>
      <c r="M78" s="31" t="n"/>
      <c r="N78" s="5" t="n"/>
      <c r="O78" s="10">
        <f>IF(OR(D78="",L78=""),"",IFERROR(MAX(0,L78-N78),0))</f>
        <v/>
      </c>
      <c r="P78" s="9">
        <f>IF(OR(D78="",C78="",O78=""),"",IF(O78=0,"Pago",IF(N78&gt;0,"Pago parcial",IF(C78&lt;TODAY(),"Atrasado","Em aberto"))))</f>
        <v/>
      </c>
      <c r="Q78" s="2" t="n"/>
      <c r="R78" s="9">
        <f>IF(OR(D78="",C78="",O78=""),"",IF(AND(O78&gt;0,C78&lt;TODAY()),TODAY()-C78,0))</f>
        <v/>
      </c>
      <c r="S78" s="3" t="n"/>
    </row>
    <row r="79">
      <c r="A79" s="2" t="n"/>
      <c r="B79" s="31" t="n"/>
      <c r="C79" s="31" t="n"/>
      <c r="D79" s="2" t="n"/>
      <c r="E79" s="12">
        <f>IF(D79="","",IFERROR(VLOOKUP(D79,'Cadastro de Alunos'!$A$2:$L$101,2,FALSE),"Matrícula não encontrada"))</f>
        <v/>
      </c>
      <c r="F79" s="12">
        <f>IF(D79="","",IFERROR(VLOOKUP(D79,'Cadastro de Alunos'!$A$2:$L$101,3,FALSE),""))</f>
        <v/>
      </c>
      <c r="G79" s="13">
        <f>IF(D79="","",IFERROR(VLOOKUP(D79,'Cadastro de Alunos'!$A$2:$L$101,5,FALSE),""))</f>
        <v/>
      </c>
      <c r="H79" s="14">
        <f>IF(D79="","",IFERROR(VLOOKUP(D79,'Cadastro de Alunos'!$A$2:$L$101,10,FALSE),0))</f>
        <v/>
      </c>
      <c r="I79" s="33">
        <f>IF(D79="","",IFERROR(VLOOKUP(D79,'Cadastro de Alunos'!$A$2:$L$101,11,FALSE),0))</f>
        <v/>
      </c>
      <c r="J79" s="14">
        <f>IF(OR(D79="",H79=""),"",IFERROR(H79*I79,0))</f>
        <v/>
      </c>
      <c r="K79" s="5" t="n"/>
      <c r="L79" s="14">
        <f>IF(OR(D79="",H79=""),"",IFERROR(H79-J79+K79,0))</f>
        <v/>
      </c>
      <c r="M79" s="31" t="n"/>
      <c r="N79" s="5" t="n"/>
      <c r="O79" s="14">
        <f>IF(OR(D79="",L79=""),"",IFERROR(MAX(0,L79-N79),0))</f>
        <v/>
      </c>
      <c r="P79" s="13">
        <f>IF(OR(D79="",C79="",O79=""),"",IF(O79=0,"Pago",IF(N79&gt;0,"Pago parcial",IF(C79&lt;TODAY(),"Atrasado","Em aberto"))))</f>
        <v/>
      </c>
      <c r="Q79" s="2" t="n"/>
      <c r="R79" s="13">
        <f>IF(OR(D79="",C79="",O79=""),"",IF(AND(O79&gt;0,C79&lt;TODAY()),TODAY()-C79,0))</f>
        <v/>
      </c>
      <c r="S79" s="3" t="n"/>
    </row>
    <row r="80">
      <c r="A80" s="2" t="n"/>
      <c r="B80" s="31" t="n"/>
      <c r="C80" s="31" t="n"/>
      <c r="D80" s="2" t="n"/>
      <c r="E80" s="8">
        <f>IF(D80="","",IFERROR(VLOOKUP(D80,'Cadastro de Alunos'!$A$2:$L$101,2,FALSE),"Matrícula não encontrada"))</f>
        <v/>
      </c>
      <c r="F80" s="8">
        <f>IF(D80="","",IFERROR(VLOOKUP(D80,'Cadastro de Alunos'!$A$2:$L$101,3,FALSE),""))</f>
        <v/>
      </c>
      <c r="G80" s="9">
        <f>IF(D80="","",IFERROR(VLOOKUP(D80,'Cadastro de Alunos'!$A$2:$L$101,5,FALSE),""))</f>
        <v/>
      </c>
      <c r="H80" s="10">
        <f>IF(D80="","",IFERROR(VLOOKUP(D80,'Cadastro de Alunos'!$A$2:$L$101,10,FALSE),0))</f>
        <v/>
      </c>
      <c r="I80" s="32">
        <f>IF(D80="","",IFERROR(VLOOKUP(D80,'Cadastro de Alunos'!$A$2:$L$101,11,FALSE),0))</f>
        <v/>
      </c>
      <c r="J80" s="10">
        <f>IF(OR(D80="",H80=""),"",IFERROR(H80*I80,0))</f>
        <v/>
      </c>
      <c r="K80" s="5" t="n"/>
      <c r="L80" s="10">
        <f>IF(OR(D80="",H80=""),"",IFERROR(H80-J80+K80,0))</f>
        <v/>
      </c>
      <c r="M80" s="31" t="n"/>
      <c r="N80" s="5" t="n"/>
      <c r="O80" s="10">
        <f>IF(OR(D80="",L80=""),"",IFERROR(MAX(0,L80-N80),0))</f>
        <v/>
      </c>
      <c r="P80" s="9">
        <f>IF(OR(D80="",C80="",O80=""),"",IF(O80=0,"Pago",IF(N80&gt;0,"Pago parcial",IF(C80&lt;TODAY(),"Atrasado","Em aberto"))))</f>
        <v/>
      </c>
      <c r="Q80" s="2" t="n"/>
      <c r="R80" s="9">
        <f>IF(OR(D80="",C80="",O80=""),"",IF(AND(O80&gt;0,C80&lt;TODAY()),TODAY()-C80,0))</f>
        <v/>
      </c>
      <c r="S80" s="3" t="n"/>
    </row>
    <row r="81">
      <c r="A81" s="2" t="n"/>
      <c r="B81" s="31" t="n"/>
      <c r="C81" s="31" t="n"/>
      <c r="D81" s="2" t="n"/>
      <c r="E81" s="12">
        <f>IF(D81="","",IFERROR(VLOOKUP(D81,'Cadastro de Alunos'!$A$2:$L$101,2,FALSE),"Matrícula não encontrada"))</f>
        <v/>
      </c>
      <c r="F81" s="12">
        <f>IF(D81="","",IFERROR(VLOOKUP(D81,'Cadastro de Alunos'!$A$2:$L$101,3,FALSE),""))</f>
        <v/>
      </c>
      <c r="G81" s="13">
        <f>IF(D81="","",IFERROR(VLOOKUP(D81,'Cadastro de Alunos'!$A$2:$L$101,5,FALSE),""))</f>
        <v/>
      </c>
      <c r="H81" s="14">
        <f>IF(D81="","",IFERROR(VLOOKUP(D81,'Cadastro de Alunos'!$A$2:$L$101,10,FALSE),0))</f>
        <v/>
      </c>
      <c r="I81" s="33">
        <f>IF(D81="","",IFERROR(VLOOKUP(D81,'Cadastro de Alunos'!$A$2:$L$101,11,FALSE),0))</f>
        <v/>
      </c>
      <c r="J81" s="14">
        <f>IF(OR(D81="",H81=""),"",IFERROR(H81*I81,0))</f>
        <v/>
      </c>
      <c r="K81" s="5" t="n"/>
      <c r="L81" s="14">
        <f>IF(OR(D81="",H81=""),"",IFERROR(H81-J81+K81,0))</f>
        <v/>
      </c>
      <c r="M81" s="31" t="n"/>
      <c r="N81" s="5" t="n"/>
      <c r="O81" s="14">
        <f>IF(OR(D81="",L81=""),"",IFERROR(MAX(0,L81-N81),0))</f>
        <v/>
      </c>
      <c r="P81" s="13">
        <f>IF(OR(D81="",C81="",O81=""),"",IF(O81=0,"Pago",IF(N81&gt;0,"Pago parcial",IF(C81&lt;TODAY(),"Atrasado","Em aberto"))))</f>
        <v/>
      </c>
      <c r="Q81" s="2" t="n"/>
      <c r="R81" s="13">
        <f>IF(OR(D81="",C81="",O81=""),"",IF(AND(O81&gt;0,C81&lt;TODAY()),TODAY()-C81,0))</f>
        <v/>
      </c>
      <c r="S81" s="3" t="n"/>
    </row>
    <row r="82">
      <c r="A82" s="2" t="n"/>
      <c r="B82" s="31" t="n"/>
      <c r="C82" s="31" t="n"/>
      <c r="D82" s="2" t="n"/>
      <c r="E82" s="8">
        <f>IF(D82="","",IFERROR(VLOOKUP(D82,'Cadastro de Alunos'!$A$2:$L$101,2,FALSE),"Matrícula não encontrada"))</f>
        <v/>
      </c>
      <c r="F82" s="8">
        <f>IF(D82="","",IFERROR(VLOOKUP(D82,'Cadastro de Alunos'!$A$2:$L$101,3,FALSE),""))</f>
        <v/>
      </c>
      <c r="G82" s="9">
        <f>IF(D82="","",IFERROR(VLOOKUP(D82,'Cadastro de Alunos'!$A$2:$L$101,5,FALSE),""))</f>
        <v/>
      </c>
      <c r="H82" s="10">
        <f>IF(D82="","",IFERROR(VLOOKUP(D82,'Cadastro de Alunos'!$A$2:$L$101,10,FALSE),0))</f>
        <v/>
      </c>
      <c r="I82" s="32">
        <f>IF(D82="","",IFERROR(VLOOKUP(D82,'Cadastro de Alunos'!$A$2:$L$101,11,FALSE),0))</f>
        <v/>
      </c>
      <c r="J82" s="10">
        <f>IF(OR(D82="",H82=""),"",IFERROR(H82*I82,0))</f>
        <v/>
      </c>
      <c r="K82" s="5" t="n"/>
      <c r="L82" s="10">
        <f>IF(OR(D82="",H82=""),"",IFERROR(H82-J82+K82,0))</f>
        <v/>
      </c>
      <c r="M82" s="31" t="n"/>
      <c r="N82" s="5" t="n"/>
      <c r="O82" s="10">
        <f>IF(OR(D82="",L82=""),"",IFERROR(MAX(0,L82-N82),0))</f>
        <v/>
      </c>
      <c r="P82" s="9">
        <f>IF(OR(D82="",C82="",O82=""),"",IF(O82=0,"Pago",IF(N82&gt;0,"Pago parcial",IF(C82&lt;TODAY(),"Atrasado","Em aberto"))))</f>
        <v/>
      </c>
      <c r="Q82" s="2" t="n"/>
      <c r="R82" s="9">
        <f>IF(OR(D82="",C82="",O82=""),"",IF(AND(O82&gt;0,C82&lt;TODAY()),TODAY()-C82,0))</f>
        <v/>
      </c>
      <c r="S82" s="3" t="n"/>
    </row>
    <row r="83">
      <c r="A83" s="2" t="n"/>
      <c r="B83" s="31" t="n"/>
      <c r="C83" s="31" t="n"/>
      <c r="D83" s="2" t="n"/>
      <c r="E83" s="12">
        <f>IF(D83="","",IFERROR(VLOOKUP(D83,'Cadastro de Alunos'!$A$2:$L$101,2,FALSE),"Matrícula não encontrada"))</f>
        <v/>
      </c>
      <c r="F83" s="12">
        <f>IF(D83="","",IFERROR(VLOOKUP(D83,'Cadastro de Alunos'!$A$2:$L$101,3,FALSE),""))</f>
        <v/>
      </c>
      <c r="G83" s="13">
        <f>IF(D83="","",IFERROR(VLOOKUP(D83,'Cadastro de Alunos'!$A$2:$L$101,5,FALSE),""))</f>
        <v/>
      </c>
      <c r="H83" s="14">
        <f>IF(D83="","",IFERROR(VLOOKUP(D83,'Cadastro de Alunos'!$A$2:$L$101,10,FALSE),0))</f>
        <v/>
      </c>
      <c r="I83" s="33">
        <f>IF(D83="","",IFERROR(VLOOKUP(D83,'Cadastro de Alunos'!$A$2:$L$101,11,FALSE),0))</f>
        <v/>
      </c>
      <c r="J83" s="14">
        <f>IF(OR(D83="",H83=""),"",IFERROR(H83*I83,0))</f>
        <v/>
      </c>
      <c r="K83" s="5" t="n"/>
      <c r="L83" s="14">
        <f>IF(OR(D83="",H83=""),"",IFERROR(H83-J83+K83,0))</f>
        <v/>
      </c>
      <c r="M83" s="31" t="n"/>
      <c r="N83" s="5" t="n"/>
      <c r="O83" s="14">
        <f>IF(OR(D83="",L83=""),"",IFERROR(MAX(0,L83-N83),0))</f>
        <v/>
      </c>
      <c r="P83" s="13">
        <f>IF(OR(D83="",C83="",O83=""),"",IF(O83=0,"Pago",IF(N83&gt;0,"Pago parcial",IF(C83&lt;TODAY(),"Atrasado","Em aberto"))))</f>
        <v/>
      </c>
      <c r="Q83" s="2" t="n"/>
      <c r="R83" s="13">
        <f>IF(OR(D83="",C83="",O83=""),"",IF(AND(O83&gt;0,C83&lt;TODAY()),TODAY()-C83,0))</f>
        <v/>
      </c>
      <c r="S83" s="3" t="n"/>
    </row>
    <row r="84">
      <c r="A84" s="2" t="n"/>
      <c r="B84" s="31" t="n"/>
      <c r="C84" s="31" t="n"/>
      <c r="D84" s="2" t="n"/>
      <c r="E84" s="8">
        <f>IF(D84="","",IFERROR(VLOOKUP(D84,'Cadastro de Alunos'!$A$2:$L$101,2,FALSE),"Matrícula não encontrada"))</f>
        <v/>
      </c>
      <c r="F84" s="8">
        <f>IF(D84="","",IFERROR(VLOOKUP(D84,'Cadastro de Alunos'!$A$2:$L$101,3,FALSE),""))</f>
        <v/>
      </c>
      <c r="G84" s="9">
        <f>IF(D84="","",IFERROR(VLOOKUP(D84,'Cadastro de Alunos'!$A$2:$L$101,5,FALSE),""))</f>
        <v/>
      </c>
      <c r="H84" s="10">
        <f>IF(D84="","",IFERROR(VLOOKUP(D84,'Cadastro de Alunos'!$A$2:$L$101,10,FALSE),0))</f>
        <v/>
      </c>
      <c r="I84" s="32">
        <f>IF(D84="","",IFERROR(VLOOKUP(D84,'Cadastro de Alunos'!$A$2:$L$101,11,FALSE),0))</f>
        <v/>
      </c>
      <c r="J84" s="10">
        <f>IF(OR(D84="",H84=""),"",IFERROR(H84*I84,0))</f>
        <v/>
      </c>
      <c r="K84" s="5" t="n"/>
      <c r="L84" s="10">
        <f>IF(OR(D84="",H84=""),"",IFERROR(H84-J84+K84,0))</f>
        <v/>
      </c>
      <c r="M84" s="31" t="n"/>
      <c r="N84" s="5" t="n"/>
      <c r="O84" s="10">
        <f>IF(OR(D84="",L84=""),"",IFERROR(MAX(0,L84-N84),0))</f>
        <v/>
      </c>
      <c r="P84" s="9">
        <f>IF(OR(D84="",C84="",O84=""),"",IF(O84=0,"Pago",IF(N84&gt;0,"Pago parcial",IF(C84&lt;TODAY(),"Atrasado","Em aberto"))))</f>
        <v/>
      </c>
      <c r="Q84" s="2" t="n"/>
      <c r="R84" s="9">
        <f>IF(OR(D84="",C84="",O84=""),"",IF(AND(O84&gt;0,C84&lt;TODAY()),TODAY()-C84,0))</f>
        <v/>
      </c>
      <c r="S84" s="3" t="n"/>
    </row>
    <row r="85">
      <c r="A85" s="2" t="n"/>
      <c r="B85" s="31" t="n"/>
      <c r="C85" s="31" t="n"/>
      <c r="D85" s="2" t="n"/>
      <c r="E85" s="12">
        <f>IF(D85="","",IFERROR(VLOOKUP(D85,'Cadastro de Alunos'!$A$2:$L$101,2,FALSE),"Matrícula não encontrada"))</f>
        <v/>
      </c>
      <c r="F85" s="12">
        <f>IF(D85="","",IFERROR(VLOOKUP(D85,'Cadastro de Alunos'!$A$2:$L$101,3,FALSE),""))</f>
        <v/>
      </c>
      <c r="G85" s="13">
        <f>IF(D85="","",IFERROR(VLOOKUP(D85,'Cadastro de Alunos'!$A$2:$L$101,5,FALSE),""))</f>
        <v/>
      </c>
      <c r="H85" s="14">
        <f>IF(D85="","",IFERROR(VLOOKUP(D85,'Cadastro de Alunos'!$A$2:$L$101,10,FALSE),0))</f>
        <v/>
      </c>
      <c r="I85" s="33">
        <f>IF(D85="","",IFERROR(VLOOKUP(D85,'Cadastro de Alunos'!$A$2:$L$101,11,FALSE),0))</f>
        <v/>
      </c>
      <c r="J85" s="14">
        <f>IF(OR(D85="",H85=""),"",IFERROR(H85*I85,0))</f>
        <v/>
      </c>
      <c r="K85" s="5" t="n"/>
      <c r="L85" s="14">
        <f>IF(OR(D85="",H85=""),"",IFERROR(H85-J85+K85,0))</f>
        <v/>
      </c>
      <c r="M85" s="31" t="n"/>
      <c r="N85" s="5" t="n"/>
      <c r="O85" s="14">
        <f>IF(OR(D85="",L85=""),"",IFERROR(MAX(0,L85-N85),0))</f>
        <v/>
      </c>
      <c r="P85" s="13">
        <f>IF(OR(D85="",C85="",O85=""),"",IF(O85=0,"Pago",IF(N85&gt;0,"Pago parcial",IF(C85&lt;TODAY(),"Atrasado","Em aberto"))))</f>
        <v/>
      </c>
      <c r="Q85" s="2" t="n"/>
      <c r="R85" s="13">
        <f>IF(OR(D85="",C85="",O85=""),"",IF(AND(O85&gt;0,C85&lt;TODAY()),TODAY()-C85,0))</f>
        <v/>
      </c>
      <c r="S85" s="3" t="n"/>
    </row>
    <row r="86">
      <c r="A86" s="2" t="n"/>
      <c r="B86" s="31" t="n"/>
      <c r="C86" s="31" t="n"/>
      <c r="D86" s="2" t="n"/>
      <c r="E86" s="8">
        <f>IF(D86="","",IFERROR(VLOOKUP(D86,'Cadastro de Alunos'!$A$2:$L$101,2,FALSE),"Matrícula não encontrada"))</f>
        <v/>
      </c>
      <c r="F86" s="8">
        <f>IF(D86="","",IFERROR(VLOOKUP(D86,'Cadastro de Alunos'!$A$2:$L$101,3,FALSE),""))</f>
        <v/>
      </c>
      <c r="G86" s="9">
        <f>IF(D86="","",IFERROR(VLOOKUP(D86,'Cadastro de Alunos'!$A$2:$L$101,5,FALSE),""))</f>
        <v/>
      </c>
      <c r="H86" s="10">
        <f>IF(D86="","",IFERROR(VLOOKUP(D86,'Cadastro de Alunos'!$A$2:$L$101,10,FALSE),0))</f>
        <v/>
      </c>
      <c r="I86" s="32">
        <f>IF(D86="","",IFERROR(VLOOKUP(D86,'Cadastro de Alunos'!$A$2:$L$101,11,FALSE),0))</f>
        <v/>
      </c>
      <c r="J86" s="10">
        <f>IF(OR(D86="",H86=""),"",IFERROR(H86*I86,0))</f>
        <v/>
      </c>
      <c r="K86" s="5" t="n"/>
      <c r="L86" s="10">
        <f>IF(OR(D86="",H86=""),"",IFERROR(H86-J86+K86,0))</f>
        <v/>
      </c>
      <c r="M86" s="31" t="n"/>
      <c r="N86" s="5" t="n"/>
      <c r="O86" s="10">
        <f>IF(OR(D86="",L86=""),"",IFERROR(MAX(0,L86-N86),0))</f>
        <v/>
      </c>
      <c r="P86" s="9">
        <f>IF(OR(D86="",C86="",O86=""),"",IF(O86=0,"Pago",IF(N86&gt;0,"Pago parcial",IF(C86&lt;TODAY(),"Atrasado","Em aberto"))))</f>
        <v/>
      </c>
      <c r="Q86" s="2" t="n"/>
      <c r="R86" s="9">
        <f>IF(OR(D86="",C86="",O86=""),"",IF(AND(O86&gt;0,C86&lt;TODAY()),TODAY()-C86,0))</f>
        <v/>
      </c>
      <c r="S86" s="3" t="n"/>
    </row>
    <row r="87">
      <c r="A87" s="2" t="n"/>
      <c r="B87" s="31" t="n"/>
      <c r="C87" s="31" t="n"/>
      <c r="D87" s="2" t="n"/>
      <c r="E87" s="12">
        <f>IF(D87="","",IFERROR(VLOOKUP(D87,'Cadastro de Alunos'!$A$2:$L$101,2,FALSE),"Matrícula não encontrada"))</f>
        <v/>
      </c>
      <c r="F87" s="12">
        <f>IF(D87="","",IFERROR(VLOOKUP(D87,'Cadastro de Alunos'!$A$2:$L$101,3,FALSE),""))</f>
        <v/>
      </c>
      <c r="G87" s="13">
        <f>IF(D87="","",IFERROR(VLOOKUP(D87,'Cadastro de Alunos'!$A$2:$L$101,5,FALSE),""))</f>
        <v/>
      </c>
      <c r="H87" s="14">
        <f>IF(D87="","",IFERROR(VLOOKUP(D87,'Cadastro de Alunos'!$A$2:$L$101,10,FALSE),0))</f>
        <v/>
      </c>
      <c r="I87" s="33">
        <f>IF(D87="","",IFERROR(VLOOKUP(D87,'Cadastro de Alunos'!$A$2:$L$101,11,FALSE),0))</f>
        <v/>
      </c>
      <c r="J87" s="14">
        <f>IF(OR(D87="",H87=""),"",IFERROR(H87*I87,0))</f>
        <v/>
      </c>
      <c r="K87" s="5" t="n"/>
      <c r="L87" s="14">
        <f>IF(OR(D87="",H87=""),"",IFERROR(H87-J87+K87,0))</f>
        <v/>
      </c>
      <c r="M87" s="31" t="n"/>
      <c r="N87" s="5" t="n"/>
      <c r="O87" s="14">
        <f>IF(OR(D87="",L87=""),"",IFERROR(MAX(0,L87-N87),0))</f>
        <v/>
      </c>
      <c r="P87" s="13">
        <f>IF(OR(D87="",C87="",O87=""),"",IF(O87=0,"Pago",IF(N87&gt;0,"Pago parcial",IF(C87&lt;TODAY(),"Atrasado","Em aberto"))))</f>
        <v/>
      </c>
      <c r="Q87" s="2" t="n"/>
      <c r="R87" s="13">
        <f>IF(OR(D87="",C87="",O87=""),"",IF(AND(O87&gt;0,C87&lt;TODAY()),TODAY()-C87,0))</f>
        <v/>
      </c>
      <c r="S87" s="3" t="n"/>
    </row>
    <row r="88">
      <c r="A88" s="2" t="n"/>
      <c r="B88" s="31" t="n"/>
      <c r="C88" s="31" t="n"/>
      <c r="D88" s="2" t="n"/>
      <c r="E88" s="8">
        <f>IF(D88="","",IFERROR(VLOOKUP(D88,'Cadastro de Alunos'!$A$2:$L$101,2,FALSE),"Matrícula não encontrada"))</f>
        <v/>
      </c>
      <c r="F88" s="8">
        <f>IF(D88="","",IFERROR(VLOOKUP(D88,'Cadastro de Alunos'!$A$2:$L$101,3,FALSE),""))</f>
        <v/>
      </c>
      <c r="G88" s="9">
        <f>IF(D88="","",IFERROR(VLOOKUP(D88,'Cadastro de Alunos'!$A$2:$L$101,5,FALSE),""))</f>
        <v/>
      </c>
      <c r="H88" s="10">
        <f>IF(D88="","",IFERROR(VLOOKUP(D88,'Cadastro de Alunos'!$A$2:$L$101,10,FALSE),0))</f>
        <v/>
      </c>
      <c r="I88" s="32">
        <f>IF(D88="","",IFERROR(VLOOKUP(D88,'Cadastro de Alunos'!$A$2:$L$101,11,FALSE),0))</f>
        <v/>
      </c>
      <c r="J88" s="10">
        <f>IF(OR(D88="",H88=""),"",IFERROR(H88*I88,0))</f>
        <v/>
      </c>
      <c r="K88" s="5" t="n"/>
      <c r="L88" s="10">
        <f>IF(OR(D88="",H88=""),"",IFERROR(H88-J88+K88,0))</f>
        <v/>
      </c>
      <c r="M88" s="31" t="n"/>
      <c r="N88" s="5" t="n"/>
      <c r="O88" s="10">
        <f>IF(OR(D88="",L88=""),"",IFERROR(MAX(0,L88-N88),0))</f>
        <v/>
      </c>
      <c r="P88" s="9">
        <f>IF(OR(D88="",C88="",O88=""),"",IF(O88=0,"Pago",IF(N88&gt;0,"Pago parcial",IF(C88&lt;TODAY(),"Atrasado","Em aberto"))))</f>
        <v/>
      </c>
      <c r="Q88" s="2" t="n"/>
      <c r="R88" s="9">
        <f>IF(OR(D88="",C88="",O88=""),"",IF(AND(O88&gt;0,C88&lt;TODAY()),TODAY()-C88,0))</f>
        <v/>
      </c>
      <c r="S88" s="3" t="n"/>
    </row>
    <row r="89">
      <c r="A89" s="2" t="n"/>
      <c r="B89" s="31" t="n"/>
      <c r="C89" s="31" t="n"/>
      <c r="D89" s="2" t="n"/>
      <c r="E89" s="12">
        <f>IF(D89="","",IFERROR(VLOOKUP(D89,'Cadastro de Alunos'!$A$2:$L$101,2,FALSE),"Matrícula não encontrada"))</f>
        <v/>
      </c>
      <c r="F89" s="12">
        <f>IF(D89="","",IFERROR(VLOOKUP(D89,'Cadastro de Alunos'!$A$2:$L$101,3,FALSE),""))</f>
        <v/>
      </c>
      <c r="G89" s="13">
        <f>IF(D89="","",IFERROR(VLOOKUP(D89,'Cadastro de Alunos'!$A$2:$L$101,5,FALSE),""))</f>
        <v/>
      </c>
      <c r="H89" s="14">
        <f>IF(D89="","",IFERROR(VLOOKUP(D89,'Cadastro de Alunos'!$A$2:$L$101,10,FALSE),0))</f>
        <v/>
      </c>
      <c r="I89" s="33">
        <f>IF(D89="","",IFERROR(VLOOKUP(D89,'Cadastro de Alunos'!$A$2:$L$101,11,FALSE),0))</f>
        <v/>
      </c>
      <c r="J89" s="14">
        <f>IF(OR(D89="",H89=""),"",IFERROR(H89*I89,0))</f>
        <v/>
      </c>
      <c r="K89" s="5" t="n"/>
      <c r="L89" s="14">
        <f>IF(OR(D89="",H89=""),"",IFERROR(H89-J89+K89,0))</f>
        <v/>
      </c>
      <c r="M89" s="31" t="n"/>
      <c r="N89" s="5" t="n"/>
      <c r="O89" s="14">
        <f>IF(OR(D89="",L89=""),"",IFERROR(MAX(0,L89-N89),0))</f>
        <v/>
      </c>
      <c r="P89" s="13">
        <f>IF(OR(D89="",C89="",O89=""),"",IF(O89=0,"Pago",IF(N89&gt;0,"Pago parcial",IF(C89&lt;TODAY(),"Atrasado","Em aberto"))))</f>
        <v/>
      </c>
      <c r="Q89" s="2" t="n"/>
      <c r="R89" s="13">
        <f>IF(OR(D89="",C89="",O89=""),"",IF(AND(O89&gt;0,C89&lt;TODAY()),TODAY()-C89,0))</f>
        <v/>
      </c>
      <c r="S89" s="3" t="n"/>
    </row>
    <row r="90">
      <c r="A90" s="2" t="n"/>
      <c r="B90" s="31" t="n"/>
      <c r="C90" s="31" t="n"/>
      <c r="D90" s="2" t="n"/>
      <c r="E90" s="8">
        <f>IF(D90="","",IFERROR(VLOOKUP(D90,'Cadastro de Alunos'!$A$2:$L$101,2,FALSE),"Matrícula não encontrada"))</f>
        <v/>
      </c>
      <c r="F90" s="8">
        <f>IF(D90="","",IFERROR(VLOOKUP(D90,'Cadastro de Alunos'!$A$2:$L$101,3,FALSE),""))</f>
        <v/>
      </c>
      <c r="G90" s="9">
        <f>IF(D90="","",IFERROR(VLOOKUP(D90,'Cadastro de Alunos'!$A$2:$L$101,5,FALSE),""))</f>
        <v/>
      </c>
      <c r="H90" s="10">
        <f>IF(D90="","",IFERROR(VLOOKUP(D90,'Cadastro de Alunos'!$A$2:$L$101,10,FALSE),0))</f>
        <v/>
      </c>
      <c r="I90" s="32">
        <f>IF(D90="","",IFERROR(VLOOKUP(D90,'Cadastro de Alunos'!$A$2:$L$101,11,FALSE),0))</f>
        <v/>
      </c>
      <c r="J90" s="10">
        <f>IF(OR(D90="",H90=""),"",IFERROR(H90*I90,0))</f>
        <v/>
      </c>
      <c r="K90" s="5" t="n"/>
      <c r="L90" s="10">
        <f>IF(OR(D90="",H90=""),"",IFERROR(H90-J90+K90,0))</f>
        <v/>
      </c>
      <c r="M90" s="31" t="n"/>
      <c r="N90" s="5" t="n"/>
      <c r="O90" s="10">
        <f>IF(OR(D90="",L90=""),"",IFERROR(MAX(0,L90-N90),0))</f>
        <v/>
      </c>
      <c r="P90" s="9">
        <f>IF(OR(D90="",C90="",O90=""),"",IF(O90=0,"Pago",IF(N90&gt;0,"Pago parcial",IF(C90&lt;TODAY(),"Atrasado","Em aberto"))))</f>
        <v/>
      </c>
      <c r="Q90" s="2" t="n"/>
      <c r="R90" s="9">
        <f>IF(OR(D90="",C90="",O90=""),"",IF(AND(O90&gt;0,C90&lt;TODAY()),TODAY()-C90,0))</f>
        <v/>
      </c>
      <c r="S90" s="3" t="n"/>
    </row>
    <row r="91">
      <c r="A91" s="2" t="n"/>
      <c r="B91" s="31" t="n"/>
      <c r="C91" s="31" t="n"/>
      <c r="D91" s="2" t="n"/>
      <c r="E91" s="12">
        <f>IF(D91="","",IFERROR(VLOOKUP(D91,'Cadastro de Alunos'!$A$2:$L$101,2,FALSE),"Matrícula não encontrada"))</f>
        <v/>
      </c>
      <c r="F91" s="12">
        <f>IF(D91="","",IFERROR(VLOOKUP(D91,'Cadastro de Alunos'!$A$2:$L$101,3,FALSE),""))</f>
        <v/>
      </c>
      <c r="G91" s="13">
        <f>IF(D91="","",IFERROR(VLOOKUP(D91,'Cadastro de Alunos'!$A$2:$L$101,5,FALSE),""))</f>
        <v/>
      </c>
      <c r="H91" s="14">
        <f>IF(D91="","",IFERROR(VLOOKUP(D91,'Cadastro de Alunos'!$A$2:$L$101,10,FALSE),0))</f>
        <v/>
      </c>
      <c r="I91" s="33">
        <f>IF(D91="","",IFERROR(VLOOKUP(D91,'Cadastro de Alunos'!$A$2:$L$101,11,FALSE),0))</f>
        <v/>
      </c>
      <c r="J91" s="14">
        <f>IF(OR(D91="",H91=""),"",IFERROR(H91*I91,0))</f>
        <v/>
      </c>
      <c r="K91" s="5" t="n"/>
      <c r="L91" s="14">
        <f>IF(OR(D91="",H91=""),"",IFERROR(H91-J91+K91,0))</f>
        <v/>
      </c>
      <c r="M91" s="31" t="n"/>
      <c r="N91" s="5" t="n"/>
      <c r="O91" s="14">
        <f>IF(OR(D91="",L91=""),"",IFERROR(MAX(0,L91-N91),0))</f>
        <v/>
      </c>
      <c r="P91" s="13">
        <f>IF(OR(D91="",C91="",O91=""),"",IF(O91=0,"Pago",IF(N91&gt;0,"Pago parcial",IF(C91&lt;TODAY(),"Atrasado","Em aberto"))))</f>
        <v/>
      </c>
      <c r="Q91" s="2" t="n"/>
      <c r="R91" s="13">
        <f>IF(OR(D91="",C91="",O91=""),"",IF(AND(O91&gt;0,C91&lt;TODAY()),TODAY()-C91,0))</f>
        <v/>
      </c>
      <c r="S91" s="3" t="n"/>
    </row>
    <row r="92">
      <c r="A92" s="2" t="n"/>
      <c r="B92" s="31" t="n"/>
      <c r="C92" s="31" t="n"/>
      <c r="D92" s="2" t="n"/>
      <c r="E92" s="8">
        <f>IF(D92="","",IFERROR(VLOOKUP(D92,'Cadastro de Alunos'!$A$2:$L$101,2,FALSE),"Matrícula não encontrada"))</f>
        <v/>
      </c>
      <c r="F92" s="8">
        <f>IF(D92="","",IFERROR(VLOOKUP(D92,'Cadastro de Alunos'!$A$2:$L$101,3,FALSE),""))</f>
        <v/>
      </c>
      <c r="G92" s="9">
        <f>IF(D92="","",IFERROR(VLOOKUP(D92,'Cadastro de Alunos'!$A$2:$L$101,5,FALSE),""))</f>
        <v/>
      </c>
      <c r="H92" s="10">
        <f>IF(D92="","",IFERROR(VLOOKUP(D92,'Cadastro de Alunos'!$A$2:$L$101,10,FALSE),0))</f>
        <v/>
      </c>
      <c r="I92" s="32">
        <f>IF(D92="","",IFERROR(VLOOKUP(D92,'Cadastro de Alunos'!$A$2:$L$101,11,FALSE),0))</f>
        <v/>
      </c>
      <c r="J92" s="10">
        <f>IF(OR(D92="",H92=""),"",IFERROR(H92*I92,0))</f>
        <v/>
      </c>
      <c r="K92" s="5" t="n"/>
      <c r="L92" s="10">
        <f>IF(OR(D92="",H92=""),"",IFERROR(H92-J92+K92,0))</f>
        <v/>
      </c>
      <c r="M92" s="31" t="n"/>
      <c r="N92" s="5" t="n"/>
      <c r="O92" s="10">
        <f>IF(OR(D92="",L92=""),"",IFERROR(MAX(0,L92-N92),0))</f>
        <v/>
      </c>
      <c r="P92" s="9">
        <f>IF(OR(D92="",C92="",O92=""),"",IF(O92=0,"Pago",IF(N92&gt;0,"Pago parcial",IF(C92&lt;TODAY(),"Atrasado","Em aberto"))))</f>
        <v/>
      </c>
      <c r="Q92" s="2" t="n"/>
      <c r="R92" s="9">
        <f>IF(OR(D92="",C92="",O92=""),"",IF(AND(O92&gt;0,C92&lt;TODAY()),TODAY()-C92,0))</f>
        <v/>
      </c>
      <c r="S92" s="3" t="n"/>
    </row>
    <row r="93">
      <c r="A93" s="2" t="n"/>
      <c r="B93" s="31" t="n"/>
      <c r="C93" s="31" t="n"/>
      <c r="D93" s="2" t="n"/>
      <c r="E93" s="12">
        <f>IF(D93="","",IFERROR(VLOOKUP(D93,'Cadastro de Alunos'!$A$2:$L$101,2,FALSE),"Matrícula não encontrada"))</f>
        <v/>
      </c>
      <c r="F93" s="12">
        <f>IF(D93="","",IFERROR(VLOOKUP(D93,'Cadastro de Alunos'!$A$2:$L$101,3,FALSE),""))</f>
        <v/>
      </c>
      <c r="G93" s="13">
        <f>IF(D93="","",IFERROR(VLOOKUP(D93,'Cadastro de Alunos'!$A$2:$L$101,5,FALSE),""))</f>
        <v/>
      </c>
      <c r="H93" s="14">
        <f>IF(D93="","",IFERROR(VLOOKUP(D93,'Cadastro de Alunos'!$A$2:$L$101,10,FALSE),0))</f>
        <v/>
      </c>
      <c r="I93" s="33">
        <f>IF(D93="","",IFERROR(VLOOKUP(D93,'Cadastro de Alunos'!$A$2:$L$101,11,FALSE),0))</f>
        <v/>
      </c>
      <c r="J93" s="14">
        <f>IF(OR(D93="",H93=""),"",IFERROR(H93*I93,0))</f>
        <v/>
      </c>
      <c r="K93" s="5" t="n"/>
      <c r="L93" s="14">
        <f>IF(OR(D93="",H93=""),"",IFERROR(H93-J93+K93,0))</f>
        <v/>
      </c>
      <c r="M93" s="31" t="n"/>
      <c r="N93" s="5" t="n"/>
      <c r="O93" s="14">
        <f>IF(OR(D93="",L93=""),"",IFERROR(MAX(0,L93-N93),0))</f>
        <v/>
      </c>
      <c r="P93" s="13">
        <f>IF(OR(D93="",C93="",O93=""),"",IF(O93=0,"Pago",IF(N93&gt;0,"Pago parcial",IF(C93&lt;TODAY(),"Atrasado","Em aberto"))))</f>
        <v/>
      </c>
      <c r="Q93" s="2" t="n"/>
      <c r="R93" s="13">
        <f>IF(OR(D93="",C93="",O93=""),"",IF(AND(O93&gt;0,C93&lt;TODAY()),TODAY()-C93,0))</f>
        <v/>
      </c>
      <c r="S93" s="3" t="n"/>
    </row>
    <row r="94">
      <c r="A94" s="2" t="n"/>
      <c r="B94" s="31" t="n"/>
      <c r="C94" s="31" t="n"/>
      <c r="D94" s="2" t="n"/>
      <c r="E94" s="8">
        <f>IF(D94="","",IFERROR(VLOOKUP(D94,'Cadastro de Alunos'!$A$2:$L$101,2,FALSE),"Matrícula não encontrada"))</f>
        <v/>
      </c>
      <c r="F94" s="8">
        <f>IF(D94="","",IFERROR(VLOOKUP(D94,'Cadastro de Alunos'!$A$2:$L$101,3,FALSE),""))</f>
        <v/>
      </c>
      <c r="G94" s="9">
        <f>IF(D94="","",IFERROR(VLOOKUP(D94,'Cadastro de Alunos'!$A$2:$L$101,5,FALSE),""))</f>
        <v/>
      </c>
      <c r="H94" s="10">
        <f>IF(D94="","",IFERROR(VLOOKUP(D94,'Cadastro de Alunos'!$A$2:$L$101,10,FALSE),0))</f>
        <v/>
      </c>
      <c r="I94" s="32">
        <f>IF(D94="","",IFERROR(VLOOKUP(D94,'Cadastro de Alunos'!$A$2:$L$101,11,FALSE),0))</f>
        <v/>
      </c>
      <c r="J94" s="10">
        <f>IF(OR(D94="",H94=""),"",IFERROR(H94*I94,0))</f>
        <v/>
      </c>
      <c r="K94" s="5" t="n"/>
      <c r="L94" s="10">
        <f>IF(OR(D94="",H94=""),"",IFERROR(H94-J94+K94,0))</f>
        <v/>
      </c>
      <c r="M94" s="31" t="n"/>
      <c r="N94" s="5" t="n"/>
      <c r="O94" s="10">
        <f>IF(OR(D94="",L94=""),"",IFERROR(MAX(0,L94-N94),0))</f>
        <v/>
      </c>
      <c r="P94" s="9">
        <f>IF(OR(D94="",C94="",O94=""),"",IF(O94=0,"Pago",IF(N94&gt;0,"Pago parcial",IF(C94&lt;TODAY(),"Atrasado","Em aberto"))))</f>
        <v/>
      </c>
      <c r="Q94" s="2" t="n"/>
      <c r="R94" s="9">
        <f>IF(OR(D94="",C94="",O94=""),"",IF(AND(O94&gt;0,C94&lt;TODAY()),TODAY()-C94,0))</f>
        <v/>
      </c>
      <c r="S94" s="3" t="n"/>
    </row>
    <row r="95">
      <c r="A95" s="2" t="n"/>
      <c r="B95" s="31" t="n"/>
      <c r="C95" s="31" t="n"/>
      <c r="D95" s="2" t="n"/>
      <c r="E95" s="12">
        <f>IF(D95="","",IFERROR(VLOOKUP(D95,'Cadastro de Alunos'!$A$2:$L$101,2,FALSE),"Matrícula não encontrada"))</f>
        <v/>
      </c>
      <c r="F95" s="12">
        <f>IF(D95="","",IFERROR(VLOOKUP(D95,'Cadastro de Alunos'!$A$2:$L$101,3,FALSE),""))</f>
        <v/>
      </c>
      <c r="G95" s="13">
        <f>IF(D95="","",IFERROR(VLOOKUP(D95,'Cadastro de Alunos'!$A$2:$L$101,5,FALSE),""))</f>
        <v/>
      </c>
      <c r="H95" s="14">
        <f>IF(D95="","",IFERROR(VLOOKUP(D95,'Cadastro de Alunos'!$A$2:$L$101,10,FALSE),0))</f>
        <v/>
      </c>
      <c r="I95" s="33">
        <f>IF(D95="","",IFERROR(VLOOKUP(D95,'Cadastro de Alunos'!$A$2:$L$101,11,FALSE),0))</f>
        <v/>
      </c>
      <c r="J95" s="14">
        <f>IF(OR(D95="",H95=""),"",IFERROR(H95*I95,0))</f>
        <v/>
      </c>
      <c r="K95" s="5" t="n"/>
      <c r="L95" s="14">
        <f>IF(OR(D95="",H95=""),"",IFERROR(H95-J95+K95,0))</f>
        <v/>
      </c>
      <c r="M95" s="31" t="n"/>
      <c r="N95" s="5" t="n"/>
      <c r="O95" s="14">
        <f>IF(OR(D95="",L95=""),"",IFERROR(MAX(0,L95-N95),0))</f>
        <v/>
      </c>
      <c r="P95" s="13">
        <f>IF(OR(D95="",C95="",O95=""),"",IF(O95=0,"Pago",IF(N95&gt;0,"Pago parcial",IF(C95&lt;TODAY(),"Atrasado","Em aberto"))))</f>
        <v/>
      </c>
      <c r="Q95" s="2" t="n"/>
      <c r="R95" s="13">
        <f>IF(OR(D95="",C95="",O95=""),"",IF(AND(O95&gt;0,C95&lt;TODAY()),TODAY()-C95,0))</f>
        <v/>
      </c>
      <c r="S95" s="3" t="n"/>
    </row>
    <row r="96">
      <c r="A96" s="2" t="n"/>
      <c r="B96" s="31" t="n"/>
      <c r="C96" s="31" t="n"/>
      <c r="D96" s="2" t="n"/>
      <c r="E96" s="8">
        <f>IF(D96="","",IFERROR(VLOOKUP(D96,'Cadastro de Alunos'!$A$2:$L$101,2,FALSE),"Matrícula não encontrada"))</f>
        <v/>
      </c>
      <c r="F96" s="8">
        <f>IF(D96="","",IFERROR(VLOOKUP(D96,'Cadastro de Alunos'!$A$2:$L$101,3,FALSE),""))</f>
        <v/>
      </c>
      <c r="G96" s="9">
        <f>IF(D96="","",IFERROR(VLOOKUP(D96,'Cadastro de Alunos'!$A$2:$L$101,5,FALSE),""))</f>
        <v/>
      </c>
      <c r="H96" s="10">
        <f>IF(D96="","",IFERROR(VLOOKUP(D96,'Cadastro de Alunos'!$A$2:$L$101,10,FALSE),0))</f>
        <v/>
      </c>
      <c r="I96" s="32">
        <f>IF(D96="","",IFERROR(VLOOKUP(D96,'Cadastro de Alunos'!$A$2:$L$101,11,FALSE),0))</f>
        <v/>
      </c>
      <c r="J96" s="10">
        <f>IF(OR(D96="",H96=""),"",IFERROR(H96*I96,0))</f>
        <v/>
      </c>
      <c r="K96" s="5" t="n"/>
      <c r="L96" s="10">
        <f>IF(OR(D96="",H96=""),"",IFERROR(H96-J96+K96,0))</f>
        <v/>
      </c>
      <c r="M96" s="31" t="n"/>
      <c r="N96" s="5" t="n"/>
      <c r="O96" s="10">
        <f>IF(OR(D96="",L96=""),"",IFERROR(MAX(0,L96-N96),0))</f>
        <v/>
      </c>
      <c r="P96" s="9">
        <f>IF(OR(D96="",C96="",O96=""),"",IF(O96=0,"Pago",IF(N96&gt;0,"Pago parcial",IF(C96&lt;TODAY(),"Atrasado","Em aberto"))))</f>
        <v/>
      </c>
      <c r="Q96" s="2" t="n"/>
      <c r="R96" s="9">
        <f>IF(OR(D96="",C96="",O96=""),"",IF(AND(O96&gt;0,C96&lt;TODAY()),TODAY()-C96,0))</f>
        <v/>
      </c>
      <c r="S96" s="3" t="n"/>
    </row>
    <row r="97">
      <c r="A97" s="2" t="n"/>
      <c r="B97" s="31" t="n"/>
      <c r="C97" s="31" t="n"/>
      <c r="D97" s="2" t="n"/>
      <c r="E97" s="12">
        <f>IF(D97="","",IFERROR(VLOOKUP(D97,'Cadastro de Alunos'!$A$2:$L$101,2,FALSE),"Matrícula não encontrada"))</f>
        <v/>
      </c>
      <c r="F97" s="12">
        <f>IF(D97="","",IFERROR(VLOOKUP(D97,'Cadastro de Alunos'!$A$2:$L$101,3,FALSE),""))</f>
        <v/>
      </c>
      <c r="G97" s="13">
        <f>IF(D97="","",IFERROR(VLOOKUP(D97,'Cadastro de Alunos'!$A$2:$L$101,5,FALSE),""))</f>
        <v/>
      </c>
      <c r="H97" s="14">
        <f>IF(D97="","",IFERROR(VLOOKUP(D97,'Cadastro de Alunos'!$A$2:$L$101,10,FALSE),0))</f>
        <v/>
      </c>
      <c r="I97" s="33">
        <f>IF(D97="","",IFERROR(VLOOKUP(D97,'Cadastro de Alunos'!$A$2:$L$101,11,FALSE),0))</f>
        <v/>
      </c>
      <c r="J97" s="14">
        <f>IF(OR(D97="",H97=""),"",IFERROR(H97*I97,0))</f>
        <v/>
      </c>
      <c r="K97" s="5" t="n"/>
      <c r="L97" s="14">
        <f>IF(OR(D97="",H97=""),"",IFERROR(H97-J97+K97,0))</f>
        <v/>
      </c>
      <c r="M97" s="31" t="n"/>
      <c r="N97" s="5" t="n"/>
      <c r="O97" s="14">
        <f>IF(OR(D97="",L97=""),"",IFERROR(MAX(0,L97-N97),0))</f>
        <v/>
      </c>
      <c r="P97" s="13">
        <f>IF(OR(D97="",C97="",O97=""),"",IF(O97=0,"Pago",IF(N97&gt;0,"Pago parcial",IF(C97&lt;TODAY(),"Atrasado","Em aberto"))))</f>
        <v/>
      </c>
      <c r="Q97" s="2" t="n"/>
      <c r="R97" s="13">
        <f>IF(OR(D97="",C97="",O97=""),"",IF(AND(O97&gt;0,C97&lt;TODAY()),TODAY()-C97,0))</f>
        <v/>
      </c>
      <c r="S97" s="3" t="n"/>
    </row>
    <row r="98">
      <c r="A98" s="2" t="n"/>
      <c r="B98" s="31" t="n"/>
      <c r="C98" s="31" t="n"/>
      <c r="D98" s="2" t="n"/>
      <c r="E98" s="8">
        <f>IF(D98="","",IFERROR(VLOOKUP(D98,'Cadastro de Alunos'!$A$2:$L$101,2,FALSE),"Matrícula não encontrada"))</f>
        <v/>
      </c>
      <c r="F98" s="8">
        <f>IF(D98="","",IFERROR(VLOOKUP(D98,'Cadastro de Alunos'!$A$2:$L$101,3,FALSE),""))</f>
        <v/>
      </c>
      <c r="G98" s="9">
        <f>IF(D98="","",IFERROR(VLOOKUP(D98,'Cadastro de Alunos'!$A$2:$L$101,5,FALSE),""))</f>
        <v/>
      </c>
      <c r="H98" s="10">
        <f>IF(D98="","",IFERROR(VLOOKUP(D98,'Cadastro de Alunos'!$A$2:$L$101,10,FALSE),0))</f>
        <v/>
      </c>
      <c r="I98" s="32">
        <f>IF(D98="","",IFERROR(VLOOKUP(D98,'Cadastro de Alunos'!$A$2:$L$101,11,FALSE),0))</f>
        <v/>
      </c>
      <c r="J98" s="10">
        <f>IF(OR(D98="",H98=""),"",IFERROR(H98*I98,0))</f>
        <v/>
      </c>
      <c r="K98" s="5" t="n"/>
      <c r="L98" s="10">
        <f>IF(OR(D98="",H98=""),"",IFERROR(H98-J98+K98,0))</f>
        <v/>
      </c>
      <c r="M98" s="31" t="n"/>
      <c r="N98" s="5" t="n"/>
      <c r="O98" s="10">
        <f>IF(OR(D98="",L98=""),"",IFERROR(MAX(0,L98-N98),0))</f>
        <v/>
      </c>
      <c r="P98" s="9">
        <f>IF(OR(D98="",C98="",O98=""),"",IF(O98=0,"Pago",IF(N98&gt;0,"Pago parcial",IF(C98&lt;TODAY(),"Atrasado","Em aberto"))))</f>
        <v/>
      </c>
      <c r="Q98" s="2" t="n"/>
      <c r="R98" s="9">
        <f>IF(OR(D98="",C98="",O98=""),"",IF(AND(O98&gt;0,C98&lt;TODAY()),TODAY()-C98,0))</f>
        <v/>
      </c>
      <c r="S98" s="3" t="n"/>
    </row>
    <row r="99">
      <c r="A99" s="2" t="n"/>
      <c r="B99" s="31" t="n"/>
      <c r="C99" s="31" t="n"/>
      <c r="D99" s="2" t="n"/>
      <c r="E99" s="12">
        <f>IF(D99="","",IFERROR(VLOOKUP(D99,'Cadastro de Alunos'!$A$2:$L$101,2,FALSE),"Matrícula não encontrada"))</f>
        <v/>
      </c>
      <c r="F99" s="12">
        <f>IF(D99="","",IFERROR(VLOOKUP(D99,'Cadastro de Alunos'!$A$2:$L$101,3,FALSE),""))</f>
        <v/>
      </c>
      <c r="G99" s="13">
        <f>IF(D99="","",IFERROR(VLOOKUP(D99,'Cadastro de Alunos'!$A$2:$L$101,5,FALSE),""))</f>
        <v/>
      </c>
      <c r="H99" s="14">
        <f>IF(D99="","",IFERROR(VLOOKUP(D99,'Cadastro de Alunos'!$A$2:$L$101,10,FALSE),0))</f>
        <v/>
      </c>
      <c r="I99" s="33">
        <f>IF(D99="","",IFERROR(VLOOKUP(D99,'Cadastro de Alunos'!$A$2:$L$101,11,FALSE),0))</f>
        <v/>
      </c>
      <c r="J99" s="14">
        <f>IF(OR(D99="",H99=""),"",IFERROR(H99*I99,0))</f>
        <v/>
      </c>
      <c r="K99" s="5" t="n"/>
      <c r="L99" s="14">
        <f>IF(OR(D99="",H99=""),"",IFERROR(H99-J99+K99,0))</f>
        <v/>
      </c>
      <c r="M99" s="31" t="n"/>
      <c r="N99" s="5" t="n"/>
      <c r="O99" s="14">
        <f>IF(OR(D99="",L99=""),"",IFERROR(MAX(0,L99-N99),0))</f>
        <v/>
      </c>
      <c r="P99" s="13">
        <f>IF(OR(D99="",C99="",O99=""),"",IF(O99=0,"Pago",IF(N99&gt;0,"Pago parcial",IF(C99&lt;TODAY(),"Atrasado","Em aberto"))))</f>
        <v/>
      </c>
      <c r="Q99" s="2" t="n"/>
      <c r="R99" s="13">
        <f>IF(OR(D99="",C99="",O99=""),"",IF(AND(O99&gt;0,C99&lt;TODAY()),TODAY()-C99,0))</f>
        <v/>
      </c>
      <c r="S99" s="3" t="n"/>
    </row>
    <row r="100">
      <c r="A100" s="2" t="n"/>
      <c r="B100" s="31" t="n"/>
      <c r="C100" s="31" t="n"/>
      <c r="D100" s="2" t="n"/>
      <c r="E100" s="8">
        <f>IF(D100="","",IFERROR(VLOOKUP(D100,'Cadastro de Alunos'!$A$2:$L$101,2,FALSE),"Matrícula não encontrada"))</f>
        <v/>
      </c>
      <c r="F100" s="8">
        <f>IF(D100="","",IFERROR(VLOOKUP(D100,'Cadastro de Alunos'!$A$2:$L$101,3,FALSE),""))</f>
        <v/>
      </c>
      <c r="G100" s="9">
        <f>IF(D100="","",IFERROR(VLOOKUP(D100,'Cadastro de Alunos'!$A$2:$L$101,5,FALSE),""))</f>
        <v/>
      </c>
      <c r="H100" s="10">
        <f>IF(D100="","",IFERROR(VLOOKUP(D100,'Cadastro de Alunos'!$A$2:$L$101,10,FALSE),0))</f>
        <v/>
      </c>
      <c r="I100" s="32">
        <f>IF(D100="","",IFERROR(VLOOKUP(D100,'Cadastro de Alunos'!$A$2:$L$101,11,FALSE),0))</f>
        <v/>
      </c>
      <c r="J100" s="10">
        <f>IF(OR(D100="",H100=""),"",IFERROR(H100*I100,0))</f>
        <v/>
      </c>
      <c r="K100" s="5" t="n"/>
      <c r="L100" s="10">
        <f>IF(OR(D100="",H100=""),"",IFERROR(H100-J100+K100,0))</f>
        <v/>
      </c>
      <c r="M100" s="31" t="n"/>
      <c r="N100" s="5" t="n"/>
      <c r="O100" s="10">
        <f>IF(OR(D100="",L100=""),"",IFERROR(MAX(0,L100-N100),0))</f>
        <v/>
      </c>
      <c r="P100" s="9">
        <f>IF(OR(D100="",C100="",O100=""),"",IF(O100=0,"Pago",IF(N100&gt;0,"Pago parcial",IF(C100&lt;TODAY(),"Atrasado","Em aberto"))))</f>
        <v/>
      </c>
      <c r="Q100" s="2" t="n"/>
      <c r="R100" s="9">
        <f>IF(OR(D100="",C100="",O100=""),"",IF(AND(O100&gt;0,C100&lt;TODAY()),TODAY()-C100,0))</f>
        <v/>
      </c>
      <c r="S100" s="3" t="n"/>
    </row>
    <row r="101">
      <c r="A101" s="2" t="n"/>
      <c r="B101" s="31" t="n"/>
      <c r="C101" s="31" t="n"/>
      <c r="D101" s="2" t="n"/>
      <c r="E101" s="12">
        <f>IF(D101="","",IFERROR(VLOOKUP(D101,'Cadastro de Alunos'!$A$2:$L$101,2,FALSE),"Matrícula não encontrada"))</f>
        <v/>
      </c>
      <c r="F101" s="12">
        <f>IF(D101="","",IFERROR(VLOOKUP(D101,'Cadastro de Alunos'!$A$2:$L$101,3,FALSE),""))</f>
        <v/>
      </c>
      <c r="G101" s="13">
        <f>IF(D101="","",IFERROR(VLOOKUP(D101,'Cadastro de Alunos'!$A$2:$L$101,5,FALSE),""))</f>
        <v/>
      </c>
      <c r="H101" s="14">
        <f>IF(D101="","",IFERROR(VLOOKUP(D101,'Cadastro de Alunos'!$A$2:$L$101,10,FALSE),0))</f>
        <v/>
      </c>
      <c r="I101" s="33">
        <f>IF(D101="","",IFERROR(VLOOKUP(D101,'Cadastro de Alunos'!$A$2:$L$101,11,FALSE),0))</f>
        <v/>
      </c>
      <c r="J101" s="14">
        <f>IF(OR(D101="",H101=""),"",IFERROR(H101*I101,0))</f>
        <v/>
      </c>
      <c r="K101" s="5" t="n"/>
      <c r="L101" s="14">
        <f>IF(OR(D101="",H101=""),"",IFERROR(H101-J101+K101,0))</f>
        <v/>
      </c>
      <c r="M101" s="31" t="n"/>
      <c r="N101" s="5" t="n"/>
      <c r="O101" s="14">
        <f>IF(OR(D101="",L101=""),"",IFERROR(MAX(0,L101-N101),0))</f>
        <v/>
      </c>
      <c r="P101" s="13">
        <f>IF(OR(D101="",C101="",O101=""),"",IF(O101=0,"Pago",IF(N101&gt;0,"Pago parcial",IF(C101&lt;TODAY(),"Atrasado","Em aberto"))))</f>
        <v/>
      </c>
      <c r="Q101" s="2" t="n"/>
      <c r="R101" s="13">
        <f>IF(OR(D101="",C101="",O101=""),"",IF(AND(O101&gt;0,C101&lt;TODAY()),TODAY()-C101,0))</f>
        <v/>
      </c>
      <c r="S101" s="3" t="n"/>
    </row>
  </sheetData>
  <autoFilter ref="A1:S101"/>
  <conditionalFormatting sqref="P2:P101">
    <cfRule type="expression" priority="1" dxfId="0">
      <formula>$P2="Pago"</formula>
    </cfRule>
    <cfRule type="expression" priority="2" dxfId="1">
      <formula>$P2="Atrasado"</formula>
    </cfRule>
    <cfRule type="expression" priority="3" dxfId="2">
      <formula>$P2="Em aberto"</formula>
    </cfRule>
    <cfRule type="expression" priority="4" dxfId="2">
      <formula>$P2="Pago parcial"</formula>
    </cfRule>
  </conditionalFormatting>
  <conditionalFormatting sqref="O2:O101">
    <cfRule type="expression" priority="5" dxfId="3">
      <formula>$O2&gt;0</formula>
    </cfRule>
  </conditionalFormatting>
  <dataValidations count="2">
    <dataValidation sqref="D2:D101" showErrorMessage="1" showInputMessage="1" allowBlank="1" type="list">
      <formula1>='Cadastro de Alunos'!$A$2:$A$101</formula1>
    </dataValidation>
    <dataValidation sqref="Q2:Q101" showErrorMessage="1" showInputMessage="1" allowBlank="1" type="list">
      <formula1>"Pix,Boleto,Cartão de Crédito,Cartão de Débito,Transferência,Dinheiro"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showGridLines="0" zoomScale="90" zoomScaleNormal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2.23999999999999" customWidth="1" min="1" max="1"/>
    <col width="34" customWidth="1" min="2" max="2"/>
    <col width="34" customWidth="1" min="3" max="3"/>
    <col width="34" customWidth="1" min="4" max="4"/>
    <col width="15.68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30.08" customWidth="1" min="14" max="14"/>
    <col width="14" customWidth="1" min="15" max="15"/>
  </cols>
  <sheetData>
    <row r="1" ht="30" customHeight="1">
      <c r="A1" s="34" t="inlineStr">
        <is>
          <t>Resumo Financeiro — Mensalidades Escolares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8" t="n"/>
    </row>
    <row r="2">
      <c r="A2" s="35" t="inlineStr">
        <is>
          <t>Indicador</t>
        </is>
      </c>
      <c r="B2" s="35" t="inlineStr">
        <is>
          <t>Resultado</t>
        </is>
      </c>
      <c r="M2" s="35" t="inlineStr">
        <is>
          <t>Status</t>
        </is>
      </c>
      <c r="N2" s="35" t="inlineStr">
        <is>
          <t>Quantidade</t>
        </is>
      </c>
    </row>
    <row r="3" ht="25" customHeight="1">
      <c r="A3" s="36" t="inlineStr">
        <is>
          <t>Total Faturado</t>
        </is>
      </c>
      <c r="B3" s="37">
        <f>SUM('Mensalidades'!$L$2:$L$101)</f>
        <v/>
      </c>
      <c r="M3" s="38" t="inlineStr">
        <is>
          <t>Pago</t>
        </is>
      </c>
      <c r="N3" s="38">
        <f>COUNTIF('Mensalidades'!$P$2:$P$101,M3)</f>
        <v/>
      </c>
    </row>
    <row r="4" ht="25" customHeight="1">
      <c r="A4" s="36" t="inlineStr">
        <is>
          <t>Total Recebido</t>
        </is>
      </c>
      <c r="B4" s="39">
        <f>SUM('Mensalidades'!$N$2:$N$101)</f>
        <v/>
      </c>
      <c r="M4" s="40" t="inlineStr">
        <is>
          <t>Em aberto</t>
        </is>
      </c>
      <c r="N4" s="40">
        <f>COUNTIF('Mensalidades'!$P$2:$P$101,M4)</f>
        <v/>
      </c>
    </row>
    <row r="5" ht="25" customHeight="1">
      <c r="A5" s="36" t="inlineStr">
        <is>
          <t>Total em Aberto</t>
        </is>
      </c>
      <c r="B5" s="41">
        <f>SUM('Mensalidades'!$O$2:$O$101)</f>
        <v/>
      </c>
      <c r="M5" s="38" t="inlineStr">
        <is>
          <t>Atrasado</t>
        </is>
      </c>
      <c r="N5" s="38">
        <f>COUNTIF('Mensalidades'!$P$2:$P$101,M5)</f>
        <v/>
      </c>
    </row>
    <row r="6" ht="25" customHeight="1">
      <c r="A6" s="36" t="inlineStr">
        <is>
          <t>Índice de Inadimplência</t>
        </is>
      </c>
      <c r="B6" s="42">
        <f>IFERROR(B5/B3,0)</f>
        <v/>
      </c>
      <c r="M6" s="40" t="inlineStr">
        <is>
          <t>Pago parcial</t>
        </is>
      </c>
      <c r="N6" s="40">
        <f>COUNTIF('Mensalidades'!$P$2:$P$101,M6)</f>
        <v/>
      </c>
    </row>
    <row r="7" ht="25" customHeight="1">
      <c r="A7" s="36" t="inlineStr">
        <is>
          <t>Quantidade de Pagamentos</t>
        </is>
      </c>
      <c r="B7" s="43">
        <f>COUNTIF('Mensalidades'!$P$2:$P$101,"Pago")</f>
        <v/>
      </c>
    </row>
    <row r="8" ht="25" customHeight="1">
      <c r="A8" s="36" t="inlineStr">
        <is>
          <t>Quantidade em Atraso</t>
        </is>
      </c>
      <c r="B8" s="44">
        <f>COUNTIF('Mensalidades'!$P$2:$P$101,"Atrasado")</f>
        <v/>
      </c>
    </row>
    <row r="9" ht="25" customHeight="1">
      <c r="A9" s="36" t="inlineStr">
        <is>
          <t>Ticket Médio Recebido</t>
        </is>
      </c>
      <c r="B9" s="39">
        <f>IFERROR(AVERAGE('Mensalidades'!$N$2:$N$101),0)</f>
        <v/>
      </c>
    </row>
    <row r="10"/>
    <row r="11">
      <c r="A11" s="45" t="inlineStr">
        <is>
          <t>Competência</t>
        </is>
      </c>
      <c r="B11" s="45" t="inlineStr">
        <is>
          <t>Faturado</t>
        </is>
      </c>
      <c r="C11" s="45" t="inlineStr">
        <is>
          <t>Recebido</t>
        </is>
      </c>
      <c r="D11" s="45" t="inlineStr">
        <is>
          <t>Em Aberto</t>
        </is>
      </c>
      <c r="E11" s="45" t="inlineStr">
        <is>
          <t>% Recebido</t>
        </is>
      </c>
    </row>
    <row r="12">
      <c r="A12" s="46" t="n">
        <v>46023</v>
      </c>
      <c r="B12" s="47">
        <f>SUMIF('Mensalidades'!$B$2:$B$101,A12,'Mensalidades'!$L$2:$L$101)</f>
        <v/>
      </c>
      <c r="C12" s="47">
        <f>SUMIF('Mensalidades'!$B$2:$B$101,A12,'Mensalidades'!$N$2:$N$101)</f>
        <v/>
      </c>
      <c r="D12" s="47">
        <f>SUMIF('Mensalidades'!$B$2:$B$101,A12,'Mensalidades'!$O$2:$O$101)</f>
        <v/>
      </c>
      <c r="E12" s="48">
        <f>IFERROR(C12/B12,0)</f>
        <v/>
      </c>
    </row>
    <row r="13">
      <c r="A13" s="49" t="n">
        <v>46054</v>
      </c>
      <c r="B13" s="50">
        <f>SUMIF('Mensalidades'!$B$2:$B$101,A13,'Mensalidades'!$L$2:$L$101)</f>
        <v/>
      </c>
      <c r="C13" s="50">
        <f>SUMIF('Mensalidades'!$B$2:$B$101,A13,'Mensalidades'!$N$2:$N$101)</f>
        <v/>
      </c>
      <c r="D13" s="50">
        <f>SUMIF('Mensalidades'!$B$2:$B$101,A13,'Mensalidades'!$O$2:$O$101)</f>
        <v/>
      </c>
      <c r="E13" s="51">
        <f>IFERROR(C13/B13,0)</f>
        <v/>
      </c>
    </row>
    <row r="14">
      <c r="A14" s="46" t="n">
        <v>46082</v>
      </c>
      <c r="B14" s="47">
        <f>SUMIF('Mensalidades'!$B$2:$B$101,A14,'Mensalidades'!$L$2:$L$101)</f>
        <v/>
      </c>
      <c r="C14" s="47">
        <f>SUMIF('Mensalidades'!$B$2:$B$101,A14,'Mensalidades'!$N$2:$N$101)</f>
        <v/>
      </c>
      <c r="D14" s="47">
        <f>SUMIF('Mensalidades'!$B$2:$B$101,A14,'Mensalidades'!$O$2:$O$101)</f>
        <v/>
      </c>
      <c r="E14" s="48">
        <f>IFERROR(C14/B14,0)</f>
        <v/>
      </c>
    </row>
    <row r="15">
      <c r="A15" s="49" t="n">
        <v>46113</v>
      </c>
      <c r="B15" s="50">
        <f>SUMIF('Mensalidades'!$B$2:$B$101,A15,'Mensalidades'!$L$2:$L$101)</f>
        <v/>
      </c>
      <c r="C15" s="50">
        <f>SUMIF('Mensalidades'!$B$2:$B$101,A15,'Mensalidades'!$N$2:$N$101)</f>
        <v/>
      </c>
      <c r="D15" s="50">
        <f>SUMIF('Mensalidades'!$B$2:$B$101,A15,'Mensalidades'!$O$2:$O$101)</f>
        <v/>
      </c>
      <c r="E15" s="51">
        <f>IFERROR(C15/B15,0)</f>
        <v/>
      </c>
    </row>
    <row r="16">
      <c r="A16" s="46" t="n">
        <v>46143</v>
      </c>
      <c r="B16" s="47">
        <f>SUMIF('Mensalidades'!$B$2:$B$101,A16,'Mensalidades'!$L$2:$L$101)</f>
        <v/>
      </c>
      <c r="C16" s="47">
        <f>SUMIF('Mensalidades'!$B$2:$B$101,A16,'Mensalidades'!$N$2:$N$101)</f>
        <v/>
      </c>
      <c r="D16" s="47">
        <f>SUMIF('Mensalidades'!$B$2:$B$101,A16,'Mensalidades'!$O$2:$O$101)</f>
        <v/>
      </c>
      <c r="E16" s="48">
        <f>IFERROR(C16/B16,0)</f>
        <v/>
      </c>
    </row>
    <row r="17">
      <c r="A17" s="49" t="n">
        <v>46174</v>
      </c>
      <c r="B17" s="50">
        <f>SUMIF('Mensalidades'!$B$2:$B$101,A17,'Mensalidades'!$L$2:$L$101)</f>
        <v/>
      </c>
      <c r="C17" s="50">
        <f>SUMIF('Mensalidades'!$B$2:$B$101,A17,'Mensalidades'!$N$2:$N$101)</f>
        <v/>
      </c>
      <c r="D17" s="50">
        <f>SUMIF('Mensalidades'!$B$2:$B$101,A17,'Mensalidades'!$O$2:$O$101)</f>
        <v/>
      </c>
      <c r="E17" s="51">
        <f>IFERROR(C17/B17,0)</f>
        <v/>
      </c>
    </row>
    <row r="18">
      <c r="A18" s="46" t="n">
        <v>46204</v>
      </c>
      <c r="B18" s="47">
        <f>SUMIF('Mensalidades'!$B$2:$B$101,A18,'Mensalidades'!$L$2:$L$101)</f>
        <v/>
      </c>
      <c r="C18" s="47">
        <f>SUMIF('Mensalidades'!$B$2:$B$101,A18,'Mensalidades'!$N$2:$N$101)</f>
        <v/>
      </c>
      <c r="D18" s="47">
        <f>SUMIF('Mensalidades'!$B$2:$B$101,A18,'Mensalidades'!$O$2:$O$101)</f>
        <v/>
      </c>
      <c r="E18" s="48">
        <f>IFERROR(C18/B18,0)</f>
        <v/>
      </c>
    </row>
    <row r="19">
      <c r="A19" s="49" t="n">
        <v>46235</v>
      </c>
      <c r="B19" s="50">
        <f>SUMIF('Mensalidades'!$B$2:$B$101,A19,'Mensalidades'!$L$2:$L$101)</f>
        <v/>
      </c>
      <c r="C19" s="50">
        <f>SUMIF('Mensalidades'!$B$2:$B$101,A19,'Mensalidades'!$N$2:$N$101)</f>
        <v/>
      </c>
      <c r="D19" s="50">
        <f>SUMIF('Mensalidades'!$B$2:$B$101,A19,'Mensalidades'!$O$2:$O$101)</f>
        <v/>
      </c>
      <c r="E19" s="51">
        <f>IFERROR(C19/B19,0)</f>
        <v/>
      </c>
    </row>
    <row r="20">
      <c r="A20" s="46" t="n">
        <v>46266</v>
      </c>
      <c r="B20" s="47">
        <f>SUMIF('Mensalidades'!$B$2:$B$101,A20,'Mensalidades'!$L$2:$L$101)</f>
        <v/>
      </c>
      <c r="C20" s="47">
        <f>SUMIF('Mensalidades'!$B$2:$B$101,A20,'Mensalidades'!$N$2:$N$101)</f>
        <v/>
      </c>
      <c r="D20" s="47">
        <f>SUMIF('Mensalidades'!$B$2:$B$101,A20,'Mensalidades'!$O$2:$O$101)</f>
        <v/>
      </c>
      <c r="E20" s="48">
        <f>IFERROR(C20/B20,0)</f>
        <v/>
      </c>
    </row>
    <row r="21">
      <c r="A21" s="49" t="n">
        <v>46296</v>
      </c>
      <c r="B21" s="50">
        <f>SUMIF('Mensalidades'!$B$2:$B$101,A21,'Mensalidades'!$L$2:$L$101)</f>
        <v/>
      </c>
      <c r="C21" s="50">
        <f>SUMIF('Mensalidades'!$B$2:$B$101,A21,'Mensalidades'!$N$2:$N$101)</f>
        <v/>
      </c>
      <c r="D21" s="50">
        <f>SUMIF('Mensalidades'!$B$2:$B$101,A21,'Mensalidades'!$O$2:$O$101)</f>
        <v/>
      </c>
      <c r="E21" s="51">
        <f>IFERROR(C21/B21,0)</f>
        <v/>
      </c>
    </row>
    <row r="22">
      <c r="A22" s="46" t="n">
        <v>46327</v>
      </c>
      <c r="B22" s="47">
        <f>SUMIF('Mensalidades'!$B$2:$B$101,A22,'Mensalidades'!$L$2:$L$101)</f>
        <v/>
      </c>
      <c r="C22" s="47">
        <f>SUMIF('Mensalidades'!$B$2:$B$101,A22,'Mensalidades'!$N$2:$N$101)</f>
        <v/>
      </c>
      <c r="D22" s="47">
        <f>SUMIF('Mensalidades'!$B$2:$B$101,A22,'Mensalidades'!$O$2:$O$101)</f>
        <v/>
      </c>
      <c r="E22" s="48">
        <f>IFERROR(C22/B22,0)</f>
        <v/>
      </c>
    </row>
    <row r="23">
      <c r="A23" s="49" t="n">
        <v>46357</v>
      </c>
      <c r="B23" s="50">
        <f>SUMIF('Mensalidades'!$B$2:$B$101,A23,'Mensalidades'!$L$2:$L$101)</f>
        <v/>
      </c>
      <c r="C23" s="50">
        <f>SUMIF('Mensalidades'!$B$2:$B$101,A23,'Mensalidades'!$N$2:$N$101)</f>
        <v/>
      </c>
      <c r="D23" s="50">
        <f>SUMIF('Mensalidades'!$B$2:$B$101,A23,'Mensalidades'!$O$2:$O$101)</f>
        <v/>
      </c>
      <c r="E23" s="51">
        <f>IFERROR(C23/B23,0)</f>
        <v/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</sheetData>
  <mergeCells count="1">
    <mergeCell ref="A1:N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2026-09-07T13:07:32Z</dcterms:created>
  <dcterms:modified xmlns:dcterms="http://purl.org/dc/terms/" xmlns:xsi="http://www.w3.org/2001/XMLSchema-instance" xsi:type="dcterms:W3CDTF">2026-09-07T13:07:32Z</dcterms:modified>
</cp:coreProperties>
</file>