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ações" sheetId="1" state="visible" r:id="rId1"/>
    <sheet xmlns:r="http://schemas.openxmlformats.org/officeDocument/2006/relationships" name="Fornecedore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'Cotações'!$A$1:$X$101</definedName>
    <definedName name="_xlnm.Print_Area" localSheetId="0">'Cotações'!$A$1:$X$13</definedName>
    <definedName name="_xlnm.Print_Area" localSheetId="1">'Fornecedores'!$A$1:$J$9</definedName>
    <definedName name="_xlnm.Print_Area" localSheetId="2">'Resumo'!$A$1:$R$113</definedName>
    <definedName name="_xlnm.Print_Area" localSheetId="3">'Instruções'!$A$1:$B$18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.##0,00"/>
    <numFmt numFmtId="166" formatCode="0,00%"/>
    <numFmt numFmtId="167" formatCode="0,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66534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DCFCE7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9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49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49" fontId="2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1" fillId="2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1" fillId="7" borderId="1" applyAlignment="1" pivotButton="0" quotePrefix="0" xfId="0">
      <alignment horizontal="left" vertical="center" wrapText="1"/>
    </xf>
    <xf numFmtId="0" fontId="1" fillId="7" borderId="1" pivotButton="0" quotePrefix="0" xfId="0"/>
    <xf numFmtId="0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right" vertical="center"/>
    </xf>
    <xf numFmtId="0" fontId="2" fillId="4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left" vertical="center" wrapText="1"/>
    </xf>
    <xf numFmtId="167" fontId="2" fillId="3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 shrinkToFit="1"/>
    </xf>
    <xf numFmtId="10" fontId="2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 wrapText="1"/>
    </xf>
    <xf numFmtId="165" fontId="4" fillId="6" borderId="1" applyAlignment="1" pivotButton="0" quotePrefix="0" xfId="0">
      <alignment horizontal="right" vertical="center" wrapText="1"/>
    </xf>
    <xf numFmtId="10" fontId="4" fillId="6" borderId="1" applyAlignment="1" pivotButton="0" quotePrefix="0" xfId="0">
      <alignment horizontal="right" vertical="center" wrapText="1"/>
    </xf>
    <xf numFmtId="0" fontId="1" fillId="7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 wrapText="1"/>
    </xf>
    <xf numFmtId="0" fontId="2" fillId="4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right" vertical="center" wrapText="1"/>
    </xf>
    <xf numFmtId="0" fontId="2" fillId="5" borderId="1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 shrinkToFit="1"/>
    </xf>
    <xf numFmtId="0" fontId="0" fillId="0" borderId="4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dxfs count="2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total cotado por fornecedor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'Resumo'!B13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'Resumo'!$A$14:$A$113</f>
            </numRef>
          </cat>
          <val>
            <numRef>
              <f>'Resumo'!$B$14:$B$113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total (R$)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Fornecedor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das decisões</a:t>
            </a:r>
          </a:p>
        </rich>
      </tx>
    </title>
    <plotArea>
      <pieChart>
        <varyColors val="1"/>
        <ser>
          <idx val="0"/>
          <order val="0"/>
          <tx>
            <strRef>
              <f>'Resumo'!E13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'Resumo'!$D$14:$D$16</f>
            </numRef>
          </cat>
          <val>
            <numRef>
              <f>'Resumo'!$E$14:$E$16</f>
            </numRef>
          </val>
        </ser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total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'Resumo'!H13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'Resumo'!$G$14:$G$17</f>
            </numRef>
          </cat>
          <val>
            <numRef>
              <f>'Resumo'!$H$14:$H$17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total (R$)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61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21</row>
      <rowOff>0</rowOff>
    </from>
    <ext cx="504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38</row>
      <rowOff>0</rowOff>
    </from>
    <ext cx="576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Fornecedores" displayName="TabelaFornecedores" ref="A1:J101" headerRowCount="1">
  <autoFilter ref="A1:J101"/>
  <tableColumns count="10">
    <tableColumn id="1" name="Fornecedor"/>
    <tableColumn id="2" name="CNPJ"/>
    <tableColumn id="3" name="Cidade/UF"/>
    <tableColumn id="4" name="Prazo Padrão de Entrega (dias)"/>
    <tableColumn id="5" name="Contato Comercial"/>
    <tableColumn id="6" name="Telefone"/>
    <tableColumn id="7" name="E-mail"/>
    <tableColumn id="8" name="Regime Tributário"/>
    <tableColumn id="9" name="Avaliação (1 a 5)"/>
    <tableColumn id="10" name="Observações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24" customWidth="1" min="4" max="4"/>
    <col width="20" customWidth="1" min="5" max="5"/>
    <col width="18" customWidth="1" min="6" max="6"/>
    <col width="30" customWidth="1" min="7" max="7"/>
    <col width="16" customWidth="1" min="8" max="8"/>
    <col width="12" customWidth="1" min="9" max="9"/>
    <col width="12" customWidth="1" min="10" max="10"/>
    <col width="34" customWidth="1" min="11" max="11"/>
    <col width="22" customWidth="1" min="12" max="12"/>
    <col width="20.94" customWidth="1" min="13" max="13"/>
    <col width="16" customWidth="1" min="14" max="14"/>
    <col width="14" customWidth="1" min="15" max="15"/>
    <col width="14" customWidth="1" min="16" max="16"/>
    <col width="18" customWidth="1" min="17" max="17"/>
    <col width="16" customWidth="1" min="18" max="18"/>
    <col width="18" customWidth="1" min="19" max="19"/>
    <col width="16" customWidth="1" min="20" max="20"/>
    <col width="24.06" customWidth="1" min="21" max="21"/>
    <col width="14" customWidth="1" min="22" max="22"/>
    <col width="16" customWidth="1" min="23" max="23"/>
    <col width="32" customWidth="1" min="24" max="24"/>
  </cols>
  <sheetData>
    <row r="1" ht="32" customHeight="1">
      <c r="A1" s="43" t="inlineStr">
        <is>
          <t>Nº Cotação</t>
        </is>
      </c>
      <c r="B1" s="43" t="inlineStr">
        <is>
          <t>Data da Cotação</t>
        </is>
      </c>
      <c r="C1" s="43" t="inlineStr">
        <is>
          <t>Validade</t>
        </is>
      </c>
      <c r="D1" s="43" t="inlineStr">
        <is>
          <t>Cliente / Empresa</t>
        </is>
      </c>
      <c r="E1" s="43" t="inlineStr">
        <is>
          <t>CNPJ / CPF Cliente</t>
        </is>
      </c>
      <c r="F1" s="43" t="inlineStr">
        <is>
          <t>Cidade</t>
        </is>
      </c>
      <c r="G1" s="43" t="inlineStr">
        <is>
          <t>Produto / Serviço</t>
        </is>
      </c>
      <c r="H1" s="43" t="inlineStr">
        <is>
          <t>Categoria</t>
        </is>
      </c>
      <c r="I1" s="43" t="inlineStr">
        <is>
          <t>Quantidade</t>
        </is>
      </c>
      <c r="J1" s="43" t="inlineStr">
        <is>
          <t>Unidade</t>
        </is>
      </c>
      <c r="K1" s="43" t="inlineStr">
        <is>
          <t>Fornecedor</t>
        </is>
      </c>
      <c r="L1" s="43" t="inlineStr">
        <is>
          <t>CNPJ Fornecedor</t>
        </is>
      </c>
      <c r="M1" s="43" t="inlineStr">
        <is>
          <t>Prazo de Entrega (dias)</t>
        </is>
      </c>
      <c r="N1" s="43" t="inlineStr">
        <is>
          <t>Valor Unitário</t>
        </is>
      </c>
      <c r="O1" s="43" t="inlineStr">
        <is>
          <t>Desconto (%)</t>
        </is>
      </c>
      <c r="P1" s="43" t="inlineStr">
        <is>
          <t>Frete</t>
        </is>
      </c>
      <c r="Q1" s="43" t="inlineStr">
        <is>
          <t>Impostos Estimados</t>
        </is>
      </c>
      <c r="R1" s="43" t="inlineStr">
        <is>
          <t>Valor Bruto</t>
        </is>
      </c>
      <c r="S1" s="43" t="inlineStr">
        <is>
          <t>Valor do Desconto</t>
        </is>
      </c>
      <c r="T1" s="43" t="inlineStr">
        <is>
          <t>Valor Total</t>
        </is>
      </c>
      <c r="U1" s="43" t="inlineStr">
        <is>
          <t>Economia vs. Maior Proposta</t>
        </is>
      </c>
      <c r="V1" s="43" t="inlineStr">
        <is>
          <t>Status</t>
        </is>
      </c>
      <c r="W1" s="43" t="inlineStr">
        <is>
          <t>Decisão</t>
        </is>
      </c>
      <c r="X1" s="43" t="inlineStr">
        <is>
          <t>Observações</t>
        </is>
      </c>
    </row>
    <row r="2" ht="30" customHeight="1">
      <c r="A2" s="2" t="inlineStr">
        <is>
          <t>COT-2026-001</t>
        </is>
      </c>
      <c r="B2" s="33" t="n">
        <v>46052</v>
      </c>
      <c r="C2" s="33" t="n">
        <v>46297</v>
      </c>
      <c r="D2" s="4" t="inlineStr">
        <is>
          <t>João Silva</t>
        </is>
      </c>
      <c r="E2" s="2" t="inlineStr">
        <is>
          <t>123.456.789-09</t>
        </is>
      </c>
      <c r="F2" s="4" t="inlineStr">
        <is>
          <t>São Paulo/SP</t>
        </is>
      </c>
      <c r="G2" s="4" t="inlineStr">
        <is>
          <t>Notebook corporativo</t>
        </is>
      </c>
      <c r="H2" s="5" t="inlineStr">
        <is>
          <t>Equipamento</t>
        </is>
      </c>
      <c r="I2" s="6" t="n">
        <v>15</v>
      </c>
      <c r="J2" s="5" t="inlineStr">
        <is>
          <t>un</t>
        </is>
      </c>
      <c r="K2" s="4" t="inlineStr">
        <is>
          <t>Tech Brasil Soluções Ltda.</t>
        </is>
      </c>
      <c r="L2" s="7">
        <f>IF(K2="","",IFERROR(VLOOKUP(K2,'Fornecedores'!$A$2:$J$101,2,FALSE),"Fornecedor não localizado"))</f>
        <v/>
      </c>
      <c r="M2" s="8">
        <f>IF(K2="","",IFERROR(VLOOKUP(K2,'Fornecedores'!$A$2:$J$101,4,FALSE),""))</f>
        <v/>
      </c>
      <c r="N2" s="34" t="n">
        <v>8950</v>
      </c>
      <c r="O2" s="44" t="n">
        <v>0.05</v>
      </c>
      <c r="P2" s="34" t="n">
        <v>480</v>
      </c>
      <c r="Q2" s="34" t="n">
        <v>640</v>
      </c>
      <c r="R2" s="36">
        <f>IF(OR(I2="",N2=""),"",I2*N2)</f>
        <v/>
      </c>
      <c r="S2" s="36">
        <f>IF(R2="","",R2*IF(O2="",0,O2))</f>
        <v/>
      </c>
      <c r="T2" s="36">
        <f>IF(R2="","",R2-S2+IF(P2="",0,P2)+IF(Q2="",0,Q2))</f>
        <v/>
      </c>
      <c r="U2" s="36">
        <f>IF(OR(A2="",T2=""),"",IFERROR(MAXIFS($T$2:$T$101,$A$2:$A$101,A2)-T2,0))</f>
        <v/>
      </c>
      <c r="V2" s="12">
        <f>IF(A2="","",IF(W2="Aprovada","Aprovada",IF(C2="","",IF(C2&lt;TODAY(),"Vencida","Vigente"))))</f>
        <v/>
      </c>
      <c r="W2" s="5" t="inlineStr">
        <is>
          <t>Aprovada</t>
        </is>
      </c>
      <c r="X2" s="4" t="inlineStr">
        <is>
          <t>Proposta aprovada pela melhor condição comercial.</t>
        </is>
      </c>
    </row>
    <row r="3" ht="30" customHeight="1">
      <c r="A3" s="2" t="inlineStr">
        <is>
          <t>COT-2026-001</t>
        </is>
      </c>
      <c r="B3" s="33" t="n">
        <v>46052</v>
      </c>
      <c r="C3" s="33" t="n">
        <v>46284</v>
      </c>
      <c r="D3" s="4" t="inlineStr">
        <is>
          <t>João Silva</t>
        </is>
      </c>
      <c r="E3" s="2" t="inlineStr">
        <is>
          <t>123.456.789-09</t>
        </is>
      </c>
      <c r="F3" s="4" t="inlineStr">
        <is>
          <t>São Paulo/SP</t>
        </is>
      </c>
      <c r="G3" s="4" t="inlineStr">
        <is>
          <t>Notebook corporativo</t>
        </is>
      </c>
      <c r="H3" s="5" t="inlineStr">
        <is>
          <t>Equipamento</t>
        </is>
      </c>
      <c r="I3" s="6" t="n">
        <v>15</v>
      </c>
      <c r="J3" s="5" t="inlineStr">
        <is>
          <t>un</t>
        </is>
      </c>
      <c r="K3" s="4" t="inlineStr">
        <is>
          <t>Office Digital Comércio Ltda.</t>
        </is>
      </c>
      <c r="L3" s="13">
        <f>IF(K3="","",IFERROR(VLOOKUP(K3,'Fornecedores'!$A$2:$J$101,2,FALSE),"Fornecedor não localizado"))</f>
        <v/>
      </c>
      <c r="M3" s="14">
        <f>IF(K3="","",IFERROR(VLOOKUP(K3,'Fornecedores'!$A$2:$J$101,4,FALSE),""))</f>
        <v/>
      </c>
      <c r="N3" s="34" t="n">
        <v>8700</v>
      </c>
      <c r="O3" s="44" t="n">
        <v>0.03</v>
      </c>
      <c r="P3" s="34" t="n">
        <v>500</v>
      </c>
      <c r="Q3" s="34" t="n">
        <v>620</v>
      </c>
      <c r="R3" s="37">
        <f>IF(OR(I3="",N3=""),"",I3*N3)</f>
        <v/>
      </c>
      <c r="S3" s="37">
        <f>IF(R3="","",R3*IF(O3="",0,O3))</f>
        <v/>
      </c>
      <c r="T3" s="37">
        <f>IF(R3="","",R3-S3+IF(P3="",0,P3)+IF(Q3="",0,Q3))</f>
        <v/>
      </c>
      <c r="U3" s="37">
        <f>IF(OR(A3="",T3=""),"",IFERROR(MAXIFS($T$2:$T$101,$A$2:$A$101,A3)-T3,0))</f>
        <v/>
      </c>
      <c r="V3" s="16">
        <f>IF(A3="","",IF(W3="Aprovada","Aprovada",IF(C3="","",IF(C3&lt;TODAY(),"Vencida","Vigente"))))</f>
        <v/>
      </c>
      <c r="W3" s="5" t="inlineStr">
        <is>
          <t>Em análise</t>
        </is>
      </c>
      <c r="X3" s="4" t="inlineStr">
        <is>
          <t>Aguardar confirmação de estoque.</t>
        </is>
      </c>
    </row>
    <row r="4" ht="30" customHeight="1">
      <c r="A4" s="2" t="inlineStr">
        <is>
          <t>COT-2026-001</t>
        </is>
      </c>
      <c r="B4" s="33" t="n">
        <v>46052</v>
      </c>
      <c r="C4" s="33" t="n">
        <v>46265</v>
      </c>
      <c r="D4" s="4" t="inlineStr">
        <is>
          <t>João Silva</t>
        </is>
      </c>
      <c r="E4" s="2" t="inlineStr">
        <is>
          <t>123.456.789-09</t>
        </is>
      </c>
      <c r="F4" s="4" t="inlineStr">
        <is>
          <t>São Paulo/SP</t>
        </is>
      </c>
      <c r="G4" s="4" t="inlineStr">
        <is>
          <t>Notebook corporativo</t>
        </is>
      </c>
      <c r="H4" s="5" t="inlineStr">
        <is>
          <t>Equipamento</t>
        </is>
      </c>
      <c r="I4" s="6" t="n">
        <v>15</v>
      </c>
      <c r="J4" s="5" t="inlineStr">
        <is>
          <t>un</t>
        </is>
      </c>
      <c r="K4" s="4" t="inlineStr">
        <is>
          <t>Conecta TI Serviços Ltda.</t>
        </is>
      </c>
      <c r="L4" s="7">
        <f>IF(K4="","",IFERROR(VLOOKUP(K4,'Fornecedores'!$A$2:$J$101,2,FALSE),"Fornecedor não localizado"))</f>
        <v/>
      </c>
      <c r="M4" s="8">
        <f>IF(K4="","",IFERROR(VLOOKUP(K4,'Fornecedores'!$A$2:$J$101,4,FALSE),""))</f>
        <v/>
      </c>
      <c r="N4" s="34" t="n">
        <v>8600</v>
      </c>
      <c r="O4" s="44" t="n">
        <v>0</v>
      </c>
      <c r="P4" s="34" t="n">
        <v>620</v>
      </c>
      <c r="Q4" s="34" t="n">
        <v>600</v>
      </c>
      <c r="R4" s="36">
        <f>IF(OR(I4="",N4=""),"",I4*N4)</f>
        <v/>
      </c>
      <c r="S4" s="36">
        <f>IF(R4="","",R4*IF(O4="",0,O4))</f>
        <v/>
      </c>
      <c r="T4" s="36">
        <f>IF(R4="","",R4-S4+IF(P4="",0,P4)+IF(Q4="",0,Q4))</f>
        <v/>
      </c>
      <c r="U4" s="36">
        <f>IF(OR(A4="",T4=""),"",IFERROR(MAXIFS($T$2:$T$101,$A$2:$A$101,A4)-T4,0))</f>
        <v/>
      </c>
      <c r="V4" s="12">
        <f>IF(A4="","",IF(W4="Aprovada","Aprovada",IF(C4="","",IF(C4&lt;TODAY(),"Vencida","Vigente"))))</f>
        <v/>
      </c>
      <c r="W4" s="5" t="inlineStr">
        <is>
          <t>Reprovada</t>
        </is>
      </c>
      <c r="X4" s="4" t="inlineStr">
        <is>
          <t>Validade encerrada antes da decisão.</t>
        </is>
      </c>
    </row>
    <row r="5" ht="30" customHeight="1">
      <c r="A5" s="2" t="inlineStr">
        <is>
          <t>COT-2026-002</t>
        </is>
      </c>
      <c r="B5" s="33" t="n">
        <v>46102</v>
      </c>
      <c r="C5" s="33" t="n">
        <v>46247</v>
      </c>
      <c r="D5" s="4" t="inlineStr">
        <is>
          <t>Maria Oliveira</t>
        </is>
      </c>
      <c r="E5" s="2" t="inlineStr">
        <is>
          <t>987.654.321-00</t>
        </is>
      </c>
      <c r="F5" s="4" t="inlineStr">
        <is>
          <t>Rio de Janeiro/RJ</t>
        </is>
      </c>
      <c r="G5" s="4" t="inlineStr">
        <is>
          <t>Manutenção elétrica preventiva</t>
        </is>
      </c>
      <c r="H5" s="5" t="inlineStr">
        <is>
          <t>Serviço</t>
        </is>
      </c>
      <c r="I5" s="6" t="n">
        <v>20</v>
      </c>
      <c r="J5" s="5" t="inlineStr">
        <is>
          <t>hora</t>
        </is>
      </c>
      <c r="K5" s="4" t="inlineStr">
        <is>
          <t>Energia Segura Ltda.</t>
        </is>
      </c>
      <c r="L5" s="13">
        <f>IF(K5="","",IFERROR(VLOOKUP(K5,'Fornecedores'!$A$2:$J$101,2,FALSE),"Fornecedor não localizado"))</f>
        <v/>
      </c>
      <c r="M5" s="14">
        <f>IF(K5="","",IFERROR(VLOOKUP(K5,'Fornecedores'!$A$2:$J$101,4,FALSE),""))</f>
        <v/>
      </c>
      <c r="N5" s="34" t="n">
        <v>210</v>
      </c>
      <c r="O5" s="44" t="n">
        <v>0.02</v>
      </c>
      <c r="P5" s="34" t="n">
        <v>150</v>
      </c>
      <c r="Q5" s="34" t="n">
        <v>240</v>
      </c>
      <c r="R5" s="37">
        <f>IF(OR(I5="",N5=""),"",I5*N5)</f>
        <v/>
      </c>
      <c r="S5" s="37">
        <f>IF(R5="","",R5*IF(O5="",0,O5))</f>
        <v/>
      </c>
      <c r="T5" s="37">
        <f>IF(R5="","",R5-S5+IF(P5="",0,P5)+IF(Q5="",0,Q5))</f>
        <v/>
      </c>
      <c r="U5" s="37">
        <f>IF(OR(A5="",T5=""),"",IFERROR(MAXIFS($T$2:$T$101,$A$2:$A$101,A5)-T5,0))</f>
        <v/>
      </c>
      <c r="V5" s="16">
        <f>IF(A5="","",IF(W5="Aprovada","Aprovada",IF(C5="","",IF(C5&lt;TODAY(),"Vencida","Vigente"))))</f>
        <v/>
      </c>
      <c r="W5" s="5" t="inlineStr">
        <is>
          <t>Aprovada</t>
        </is>
      </c>
      <c r="X5" s="4" t="inlineStr">
        <is>
          <t>Fornecedor homologado para atendimento técnico.</t>
        </is>
      </c>
    </row>
    <row r="6" ht="30" customHeight="1">
      <c r="A6" s="2" t="inlineStr">
        <is>
          <t>COT-2026-002</t>
        </is>
      </c>
      <c r="B6" s="33" t="n">
        <v>46102</v>
      </c>
      <c r="C6" s="33" t="n">
        <v>46277</v>
      </c>
      <c r="D6" s="4" t="inlineStr">
        <is>
          <t>Maria Oliveira</t>
        </is>
      </c>
      <c r="E6" s="2" t="inlineStr">
        <is>
          <t>987.654.321-00</t>
        </is>
      </c>
      <c r="F6" s="4" t="inlineStr">
        <is>
          <t>Rio de Janeiro/RJ</t>
        </is>
      </c>
      <c r="G6" s="4" t="inlineStr">
        <is>
          <t>Manutenção elétrica preventiva</t>
        </is>
      </c>
      <c r="H6" s="5" t="inlineStr">
        <is>
          <t>Serviço</t>
        </is>
      </c>
      <c r="I6" s="6" t="n">
        <v>20</v>
      </c>
      <c r="J6" s="5" t="inlineStr">
        <is>
          <t>hora</t>
        </is>
      </c>
      <c r="K6" s="4" t="inlineStr">
        <is>
          <t>Reparos RJ Serviços</t>
        </is>
      </c>
      <c r="L6" s="7">
        <f>IF(K6="","",IFERROR(VLOOKUP(K6,'Fornecedores'!$A$2:$J$101,2,FALSE),"Fornecedor não localizado"))</f>
        <v/>
      </c>
      <c r="M6" s="8">
        <f>IF(K6="","",IFERROR(VLOOKUP(K6,'Fornecedores'!$A$2:$J$101,4,FALSE),""))</f>
        <v/>
      </c>
      <c r="N6" s="34" t="n">
        <v>225</v>
      </c>
      <c r="O6" s="44" t="n">
        <v>0.04</v>
      </c>
      <c r="P6" s="34" t="n">
        <v>120</v>
      </c>
      <c r="Q6" s="34" t="n">
        <v>230</v>
      </c>
      <c r="R6" s="36">
        <f>IF(OR(I6="",N6=""),"",I6*N6)</f>
        <v/>
      </c>
      <c r="S6" s="36">
        <f>IF(R6="","",R6*IF(O6="",0,O6))</f>
        <v/>
      </c>
      <c r="T6" s="36">
        <f>IF(R6="","",R6-S6+IF(P6="",0,P6)+IF(Q6="",0,Q6))</f>
        <v/>
      </c>
      <c r="U6" s="36">
        <f>IF(OR(A6="",T6=""),"",IFERROR(MAXIFS($T$2:$T$101,$A$2:$A$101,A6)-T6,0))</f>
        <v/>
      </c>
      <c r="V6" s="12">
        <f>IF(A6="","",IF(W6="Aprovada","Aprovada",IF(C6="","",IF(C6&lt;TODAY(),"Vencida","Vigente"))))</f>
        <v/>
      </c>
      <c r="W6" s="5" t="inlineStr">
        <is>
          <t>Em análise</t>
        </is>
      </c>
      <c r="X6" s="4" t="inlineStr">
        <is>
          <t>Prazo de atendimento a confirmar.</t>
        </is>
      </c>
    </row>
    <row r="7" ht="30" customHeight="1">
      <c r="A7" s="2" t="inlineStr">
        <is>
          <t>COT-2026-003</t>
        </is>
      </c>
      <c r="B7" s="33" t="n">
        <v>46142</v>
      </c>
      <c r="C7" s="33" t="n">
        <v>46222</v>
      </c>
      <c r="D7" s="4" t="inlineStr">
        <is>
          <t>Pedro Santos</t>
        </is>
      </c>
      <c r="E7" s="2" t="inlineStr">
        <is>
          <t>456.789.123-55</t>
        </is>
      </c>
      <c r="F7" s="4" t="inlineStr">
        <is>
          <t>Belo Horizonte/MG</t>
        </is>
      </c>
      <c r="G7" s="4" t="inlineStr">
        <is>
          <t>Cadeira ergonômica</t>
        </is>
      </c>
      <c r="H7" s="5" t="inlineStr">
        <is>
          <t>Material</t>
        </is>
      </c>
      <c r="I7" s="6" t="n">
        <v>30</v>
      </c>
      <c r="J7" s="5" t="inlineStr">
        <is>
          <t>un</t>
        </is>
      </c>
      <c r="K7" s="4" t="inlineStr">
        <is>
          <t>Móveis Minas Corporativos Ltda.</t>
        </is>
      </c>
      <c r="L7" s="13">
        <f>IF(K7="","",IFERROR(VLOOKUP(K7,'Fornecedores'!$A$2:$J$101,2,FALSE),"Fornecedor não localizado"))</f>
        <v/>
      </c>
      <c r="M7" s="14">
        <f>IF(K7="","",IFERROR(VLOOKUP(K7,'Fornecedores'!$A$2:$J$101,4,FALSE),""))</f>
        <v/>
      </c>
      <c r="N7" s="34" t="n">
        <v>780</v>
      </c>
      <c r="O7" s="44" t="n">
        <v>0.08</v>
      </c>
      <c r="P7" s="34" t="n">
        <v>550</v>
      </c>
      <c r="Q7" s="34" t="n">
        <v>480</v>
      </c>
      <c r="R7" s="37">
        <f>IF(OR(I7="",N7=""),"",I7*N7)</f>
        <v/>
      </c>
      <c r="S7" s="37">
        <f>IF(R7="","",R7*IF(O7="",0,O7))</f>
        <v/>
      </c>
      <c r="T7" s="37">
        <f>IF(R7="","",R7-S7+IF(P7="",0,P7)+IF(Q7="",0,Q7))</f>
        <v/>
      </c>
      <c r="U7" s="37">
        <f>IF(OR(A7="",T7=""),"",IFERROR(MAXIFS($T$2:$T$101,$A$2:$A$101,A7)-T7,0))</f>
        <v/>
      </c>
      <c r="V7" s="16">
        <f>IF(A7="","",IF(W7="Aprovada","Aprovada",IF(C7="","",IF(C7&lt;TODAY(),"Vencida","Vigente"))))</f>
        <v/>
      </c>
      <c r="W7" s="5" t="inlineStr">
        <is>
          <t>Reprovada</t>
        </is>
      </c>
      <c r="X7" s="4" t="inlineStr">
        <is>
          <t>Cotação substituída por proposta mais vantajosa.</t>
        </is>
      </c>
    </row>
    <row r="8" ht="30" customHeight="1">
      <c r="A8" s="2" t="inlineStr">
        <is>
          <t>COT-2026-003</t>
        </is>
      </c>
      <c r="B8" s="33" t="n">
        <v>46142</v>
      </c>
      <c r="C8" s="33" t="n">
        <v>46263</v>
      </c>
      <c r="D8" s="4" t="inlineStr">
        <is>
          <t>Pedro Santos</t>
        </is>
      </c>
      <c r="E8" s="2" t="inlineStr">
        <is>
          <t>456.789.123-55</t>
        </is>
      </c>
      <c r="F8" s="4" t="inlineStr">
        <is>
          <t>Belo Horizonte/MG</t>
        </is>
      </c>
      <c r="G8" s="4" t="inlineStr">
        <is>
          <t>Cadeira ergonômica</t>
        </is>
      </c>
      <c r="H8" s="5" t="inlineStr">
        <is>
          <t>Material</t>
        </is>
      </c>
      <c r="I8" s="6" t="n">
        <v>30</v>
      </c>
      <c r="J8" s="5" t="inlineStr">
        <is>
          <t>un</t>
        </is>
      </c>
      <c r="K8" s="4" t="inlineStr">
        <is>
          <t>Office Digital Comércio Ltda.</t>
        </is>
      </c>
      <c r="L8" s="7">
        <f>IF(K8="","",IFERROR(VLOOKUP(K8,'Fornecedores'!$A$2:$J$101,2,FALSE),"Fornecedor não localizado"))</f>
        <v/>
      </c>
      <c r="M8" s="8">
        <f>IF(K8="","",IFERROR(VLOOKUP(K8,'Fornecedores'!$A$2:$J$101,4,FALSE),""))</f>
        <v/>
      </c>
      <c r="N8" s="34" t="n">
        <v>760</v>
      </c>
      <c r="O8" s="44" t="n">
        <v>0.02</v>
      </c>
      <c r="P8" s="34" t="n">
        <v>620</v>
      </c>
      <c r="Q8" s="34" t="n">
        <v>450</v>
      </c>
      <c r="R8" s="36">
        <f>IF(OR(I8="",N8=""),"",I8*N8)</f>
        <v/>
      </c>
      <c r="S8" s="36">
        <f>IF(R8="","",R8*IF(O8="",0,O8))</f>
        <v/>
      </c>
      <c r="T8" s="36">
        <f>IF(R8="","",R8-S8+IF(P8="",0,P8)+IF(Q8="",0,Q8))</f>
        <v/>
      </c>
      <c r="U8" s="36">
        <f>IF(OR(A8="",T8=""),"",IFERROR(MAXIFS($T$2:$T$101,$A$2:$A$101,A8)-T8,0))</f>
        <v/>
      </c>
      <c r="V8" s="12">
        <f>IF(A8="","",IF(W8="Aprovada","Aprovada",IF(C8="","",IF(C8&lt;TODAY(),"Vencida","Vigente"))))</f>
        <v/>
      </c>
      <c r="W8" s="5" t="inlineStr">
        <is>
          <t>Aprovada</t>
        </is>
      </c>
      <c r="X8" s="4" t="inlineStr">
        <is>
          <t>Melhor custo total entre as propostas válidas.</t>
        </is>
      </c>
    </row>
    <row r="9" ht="30" customHeight="1">
      <c r="A9" s="2" t="inlineStr">
        <is>
          <t>COT-2026-003</t>
        </is>
      </c>
      <c r="B9" s="33" t="n">
        <v>46142</v>
      </c>
      <c r="C9" s="33" t="n">
        <v>46297</v>
      </c>
      <c r="D9" s="4" t="inlineStr">
        <is>
          <t>Pedro Santos</t>
        </is>
      </c>
      <c r="E9" s="2" t="inlineStr">
        <is>
          <t>456.789.123-55</t>
        </is>
      </c>
      <c r="F9" s="4" t="inlineStr">
        <is>
          <t>Belo Horizonte/MG</t>
        </is>
      </c>
      <c r="G9" s="4" t="inlineStr">
        <is>
          <t>Cadeira ergonômica</t>
        </is>
      </c>
      <c r="H9" s="5" t="inlineStr">
        <is>
          <t>Material</t>
        </is>
      </c>
      <c r="I9" s="6" t="n">
        <v>30</v>
      </c>
      <c r="J9" s="5" t="inlineStr">
        <is>
          <t>un</t>
        </is>
      </c>
      <c r="K9" s="4" t="inlineStr">
        <is>
          <t>Casa Corporativa Ltda.</t>
        </is>
      </c>
      <c r="L9" s="13">
        <f>IF(K9="","",IFERROR(VLOOKUP(K9,'Fornecedores'!$A$2:$J$101,2,FALSE),"Fornecedor não localizado"))</f>
        <v/>
      </c>
      <c r="M9" s="14">
        <f>IF(K9="","",IFERROR(VLOOKUP(K9,'Fornecedores'!$A$2:$J$101,4,FALSE),""))</f>
        <v/>
      </c>
      <c r="N9" s="34" t="n">
        <v>800</v>
      </c>
      <c r="O9" s="44" t="n">
        <v>0.05</v>
      </c>
      <c r="P9" s="34" t="n">
        <v>700</v>
      </c>
      <c r="Q9" s="34" t="n">
        <v>510</v>
      </c>
      <c r="R9" s="37">
        <f>IF(OR(I9="",N9=""),"",I9*N9)</f>
        <v/>
      </c>
      <c r="S9" s="37">
        <f>IF(R9="","",R9*IF(O9="",0,O9))</f>
        <v/>
      </c>
      <c r="T9" s="37">
        <f>IF(R9="","",R9-S9+IF(P9="",0,P9)+IF(Q9="",0,Q9))</f>
        <v/>
      </c>
      <c r="U9" s="37">
        <f>IF(OR(A9="",T9=""),"",IFERROR(MAXIFS($T$2:$T$101,$A$2:$A$101,A9)-T9,0))</f>
        <v/>
      </c>
      <c r="V9" s="16">
        <f>IF(A9="","",IF(W9="Aprovada","Aprovada",IF(C9="","",IF(C9&lt;TODAY(),"Vencida","Vigente"))))</f>
        <v/>
      </c>
      <c r="W9" s="5" t="inlineStr">
        <is>
          <t>Em análise</t>
        </is>
      </c>
      <c r="X9" s="4" t="inlineStr">
        <is>
          <t>Avaliar prazo de entrega para lote completo.</t>
        </is>
      </c>
    </row>
    <row r="10" ht="30" customHeight="1">
      <c r="A10" s="2" t="inlineStr">
        <is>
          <t>COT-2026-004</t>
        </is>
      </c>
      <c r="B10" s="33" t="n">
        <v>46197</v>
      </c>
      <c r="C10" s="33" t="n">
        <v>46267</v>
      </c>
      <c r="D10" s="4" t="inlineStr">
        <is>
          <t>Ana Souza</t>
        </is>
      </c>
      <c r="E10" s="2" t="inlineStr">
        <is>
          <t>321.654.987-10</t>
        </is>
      </c>
      <c r="F10" s="4" t="inlineStr">
        <is>
          <t>Fortaleza/CE</t>
        </is>
      </c>
      <c r="G10" s="4" t="inlineStr">
        <is>
          <t>Impressora multifuncional</t>
        </is>
      </c>
      <c r="H10" s="5" t="inlineStr">
        <is>
          <t>Equipamento</t>
        </is>
      </c>
      <c r="I10" s="6" t="n">
        <v>4</v>
      </c>
      <c r="J10" s="5" t="inlineStr">
        <is>
          <t>un</t>
        </is>
      </c>
      <c r="K10" s="4" t="inlineStr">
        <is>
          <t>Nordeste Suprimentos Ltda.</t>
        </is>
      </c>
      <c r="L10" s="7">
        <f>IF(K10="","",IFERROR(VLOOKUP(K10,'Fornecedores'!$A$2:$J$101,2,FALSE),"Fornecedor não localizado"))</f>
        <v/>
      </c>
      <c r="M10" s="8">
        <f>IF(K10="","",IFERROR(VLOOKUP(K10,'Fornecedores'!$A$2:$J$101,4,FALSE),""))</f>
        <v/>
      </c>
      <c r="N10" s="34" t="n">
        <v>1550</v>
      </c>
      <c r="O10" s="44" t="n">
        <v>0</v>
      </c>
      <c r="P10" s="34" t="n">
        <v>260</v>
      </c>
      <c r="Q10" s="34" t="n">
        <v>300</v>
      </c>
      <c r="R10" s="36">
        <f>IF(OR(I10="",N10=""),"",I10*N10)</f>
        <v/>
      </c>
      <c r="S10" s="36">
        <f>IF(R10="","",R10*IF(O10="",0,O10))</f>
        <v/>
      </c>
      <c r="T10" s="36">
        <f>IF(R10="","",R10-S10+IF(P10="",0,P10)+IF(Q10="",0,Q10))</f>
        <v/>
      </c>
      <c r="U10" s="36">
        <f>IF(OR(A10="",T10=""),"",IFERROR(MAXIFS($T$2:$T$101,$A$2:$A$101,A10)-T10,0))</f>
        <v/>
      </c>
      <c r="V10" s="12">
        <f>IF(A10="","",IF(W10="Aprovada","Aprovada",IF(C10="","",IF(C10&lt;TODAY(),"Vencida","Vigente"))))</f>
        <v/>
      </c>
      <c r="W10" s="5" t="inlineStr">
        <is>
          <t>Reprovada</t>
        </is>
      </c>
      <c r="X10" s="4" t="inlineStr">
        <is>
          <t>Prazo de entrega superior à necessidade do cliente.</t>
        </is>
      </c>
    </row>
    <row r="11" ht="30" customHeight="1">
      <c r="A11" s="2" t="inlineStr">
        <is>
          <t>COT-2026-004</t>
        </is>
      </c>
      <c r="B11" s="33" t="n">
        <v>46197</v>
      </c>
      <c r="C11" s="33" t="n">
        <v>46312</v>
      </c>
      <c r="D11" s="4" t="inlineStr">
        <is>
          <t>Ana Souza</t>
        </is>
      </c>
      <c r="E11" s="2" t="inlineStr">
        <is>
          <t>321.654.987-10</t>
        </is>
      </c>
      <c r="F11" s="4" t="inlineStr">
        <is>
          <t>Fortaleza/CE</t>
        </is>
      </c>
      <c r="G11" s="4" t="inlineStr">
        <is>
          <t>Impressora multifuncional</t>
        </is>
      </c>
      <c r="H11" s="5" t="inlineStr">
        <is>
          <t>Equipamento</t>
        </is>
      </c>
      <c r="I11" s="6" t="n">
        <v>4</v>
      </c>
      <c r="J11" s="5" t="inlineStr">
        <is>
          <t>un</t>
        </is>
      </c>
      <c r="K11" s="4" t="inlineStr">
        <is>
          <t>Tech Brasil Soluções Ltda.</t>
        </is>
      </c>
      <c r="L11" s="13">
        <f>IF(K11="","",IFERROR(VLOOKUP(K11,'Fornecedores'!$A$2:$J$101,2,FALSE),"Fornecedor não localizado"))</f>
        <v/>
      </c>
      <c r="M11" s="14">
        <f>IF(K11="","",IFERROR(VLOOKUP(K11,'Fornecedores'!$A$2:$J$101,4,FALSE),""))</f>
        <v/>
      </c>
      <c r="N11" s="34" t="n">
        <v>1480</v>
      </c>
      <c r="O11" s="44" t="n">
        <v>0.03</v>
      </c>
      <c r="P11" s="34" t="n">
        <v>290</v>
      </c>
      <c r="Q11" s="34" t="n">
        <v>280</v>
      </c>
      <c r="R11" s="37">
        <f>IF(OR(I11="",N11=""),"",I11*N11)</f>
        <v/>
      </c>
      <c r="S11" s="37">
        <f>IF(R11="","",R11*IF(O11="",0,O11))</f>
        <v/>
      </c>
      <c r="T11" s="37">
        <f>IF(R11="","",R11-S11+IF(P11="",0,P11)+IF(Q11="",0,Q11))</f>
        <v/>
      </c>
      <c r="U11" s="37">
        <f>IF(OR(A11="",T11=""),"",IFERROR(MAXIFS($T$2:$T$101,$A$2:$A$101,A11)-T11,0))</f>
        <v/>
      </c>
      <c r="V11" s="16">
        <f>IF(A11="","",IF(W11="Aprovada","Aprovada",IF(C11="","",IF(C11&lt;TODAY(),"Vencida","Vigente"))))</f>
        <v/>
      </c>
      <c r="W11" s="5" t="inlineStr">
        <is>
          <t>Aprovada</t>
        </is>
      </c>
      <c r="X11" s="4" t="inlineStr">
        <is>
          <t>Aprovada com entrega prioritária.</t>
        </is>
      </c>
    </row>
    <row r="12" ht="30" customHeight="1">
      <c r="A12" s="2" t="n"/>
      <c r="B12" s="33" t="n"/>
      <c r="C12" s="33" t="n"/>
      <c r="D12" s="4" t="n"/>
      <c r="E12" s="2" t="n"/>
      <c r="F12" s="4" t="n"/>
      <c r="G12" s="4" t="n"/>
      <c r="H12" s="5" t="n"/>
      <c r="I12" s="6" t="n"/>
      <c r="J12" s="5" t="n"/>
      <c r="K12" s="4" t="n"/>
      <c r="L12" s="7">
        <f>IF(K12="","",IFERROR(VLOOKUP(K12,'Fornecedores'!$A$2:$J$101,2,FALSE),"Fornecedor não localizado"))</f>
        <v/>
      </c>
      <c r="M12" s="8">
        <f>IF(K12="","",IFERROR(VLOOKUP(K12,'Fornecedores'!$A$2:$J$101,4,FALSE),""))</f>
        <v/>
      </c>
      <c r="N12" s="34" t="n"/>
      <c r="O12" s="44" t="n"/>
      <c r="P12" s="34" t="n"/>
      <c r="Q12" s="34" t="n"/>
      <c r="R12" s="36">
        <f>IF(OR(I12="",N12=""),"",I12*N12)</f>
        <v/>
      </c>
      <c r="S12" s="36">
        <f>IF(R12="","",R12*IF(O12="",0,O12))</f>
        <v/>
      </c>
      <c r="T12" s="36">
        <f>IF(R12="","",R12-S12+IF(P12="",0,P12)+IF(Q12="",0,Q12))</f>
        <v/>
      </c>
      <c r="U12" s="36">
        <f>IF(OR(A12="",T12=""),"",IFERROR(MAXIFS($T$2:$T$101,$A$2:$A$101,A12)-T12,0))</f>
        <v/>
      </c>
      <c r="V12" s="12">
        <f>IF(A12="","",IF(W12="Aprovada","Aprovada",IF(C12="","",IF(C12&lt;TODAY(),"Vencida","Vigente"))))</f>
        <v/>
      </c>
      <c r="W12" s="5" t="n"/>
      <c r="X12" s="4" t="n"/>
    </row>
    <row r="13" ht="30" customHeight="1">
      <c r="A13" s="2" t="n"/>
      <c r="B13" s="33" t="n"/>
      <c r="C13" s="33" t="n"/>
      <c r="D13" s="4" t="n"/>
      <c r="E13" s="2" t="n"/>
      <c r="F13" s="4" t="n"/>
      <c r="G13" s="4" t="n"/>
      <c r="H13" s="5" t="n"/>
      <c r="I13" s="6" t="n"/>
      <c r="J13" s="5" t="n"/>
      <c r="K13" s="4" t="n"/>
      <c r="L13" s="13">
        <f>IF(K13="","",IFERROR(VLOOKUP(K13,'Fornecedores'!$A$2:$J$101,2,FALSE),"Fornecedor não localizado"))</f>
        <v/>
      </c>
      <c r="M13" s="14">
        <f>IF(K13="","",IFERROR(VLOOKUP(K13,'Fornecedores'!$A$2:$J$101,4,FALSE),""))</f>
        <v/>
      </c>
      <c r="N13" s="34" t="n"/>
      <c r="O13" s="44" t="n"/>
      <c r="P13" s="34" t="n"/>
      <c r="Q13" s="34" t="n"/>
      <c r="R13" s="37">
        <f>IF(OR(I13="",N13=""),"",I13*N13)</f>
        <v/>
      </c>
      <c r="S13" s="37">
        <f>IF(R13="","",R13*IF(O13="",0,O13))</f>
        <v/>
      </c>
      <c r="T13" s="37">
        <f>IF(R13="","",R13-S13+IF(P13="",0,P13)+IF(Q13="",0,Q13))</f>
        <v/>
      </c>
      <c r="U13" s="37">
        <f>IF(OR(A13="",T13=""),"",IFERROR(MAXIFS($T$2:$T$101,$A$2:$A$101,A13)-T13,0))</f>
        <v/>
      </c>
      <c r="V13" s="16">
        <f>IF(A13="","",IF(W13="Aprovada","Aprovada",IF(C13="","",IF(C13&lt;TODAY(),"Vencida","Vigente"))))</f>
        <v/>
      </c>
      <c r="W13" s="5" t="n"/>
      <c r="X13" s="4" t="n"/>
    </row>
    <row r="14" ht="30" customHeight="1">
      <c r="A14" s="2" t="n"/>
      <c r="B14" s="33" t="n"/>
      <c r="C14" s="33" t="n"/>
      <c r="D14" s="4" t="n"/>
      <c r="E14" s="2" t="n"/>
      <c r="F14" s="4" t="n"/>
      <c r="G14" s="4" t="n"/>
      <c r="H14" s="5" t="n"/>
      <c r="I14" s="6" t="n"/>
      <c r="J14" s="5" t="n"/>
      <c r="K14" s="4" t="n"/>
      <c r="L14" s="7">
        <f>IF(K14="","",IFERROR(VLOOKUP(K14,'Fornecedores'!$A$2:$J$101,2,FALSE),"Fornecedor não localizado"))</f>
        <v/>
      </c>
      <c r="M14" s="8">
        <f>IF(K14="","",IFERROR(VLOOKUP(K14,'Fornecedores'!$A$2:$J$101,4,FALSE),""))</f>
        <v/>
      </c>
      <c r="N14" s="34" t="n"/>
      <c r="O14" s="44" t="n"/>
      <c r="P14" s="34" t="n"/>
      <c r="Q14" s="34" t="n"/>
      <c r="R14" s="36">
        <f>IF(OR(I14="",N14=""),"",I14*N14)</f>
        <v/>
      </c>
      <c r="S14" s="36">
        <f>IF(R14="","",R14*IF(O14="",0,O14))</f>
        <v/>
      </c>
      <c r="T14" s="36">
        <f>IF(R14="","",R14-S14+IF(P14="",0,P14)+IF(Q14="",0,Q14))</f>
        <v/>
      </c>
      <c r="U14" s="36">
        <f>IF(OR(A14="",T14=""),"",IFERROR(MAXIFS($T$2:$T$101,$A$2:$A$101,A14)-T14,0))</f>
        <v/>
      </c>
      <c r="V14" s="12">
        <f>IF(A14="","",IF(W14="Aprovada","Aprovada",IF(C14="","",IF(C14&lt;TODAY(),"Vencida","Vigente"))))</f>
        <v/>
      </c>
      <c r="W14" s="5" t="n"/>
      <c r="X14" s="4" t="n"/>
    </row>
    <row r="15" ht="30" customHeight="1">
      <c r="A15" s="2" t="n"/>
      <c r="B15" s="33" t="n"/>
      <c r="C15" s="33" t="n"/>
      <c r="D15" s="4" t="n"/>
      <c r="E15" s="2" t="n"/>
      <c r="F15" s="4" t="n"/>
      <c r="G15" s="4" t="n"/>
      <c r="H15" s="5" t="n"/>
      <c r="I15" s="6" t="n"/>
      <c r="J15" s="5" t="n"/>
      <c r="K15" s="4" t="n"/>
      <c r="L15" s="13">
        <f>IF(K15="","",IFERROR(VLOOKUP(K15,'Fornecedores'!$A$2:$J$101,2,FALSE),"Fornecedor não localizado"))</f>
        <v/>
      </c>
      <c r="M15" s="14">
        <f>IF(K15="","",IFERROR(VLOOKUP(K15,'Fornecedores'!$A$2:$J$101,4,FALSE),""))</f>
        <v/>
      </c>
      <c r="N15" s="34" t="n"/>
      <c r="O15" s="44" t="n"/>
      <c r="P15" s="34" t="n"/>
      <c r="Q15" s="34" t="n"/>
      <c r="R15" s="37">
        <f>IF(OR(I15="",N15=""),"",I15*N15)</f>
        <v/>
      </c>
      <c r="S15" s="37">
        <f>IF(R15="","",R15*IF(O15="",0,O15))</f>
        <v/>
      </c>
      <c r="T15" s="37">
        <f>IF(R15="","",R15-S15+IF(P15="",0,P15)+IF(Q15="",0,Q15))</f>
        <v/>
      </c>
      <c r="U15" s="37">
        <f>IF(OR(A15="",T15=""),"",IFERROR(MAXIFS($T$2:$T$101,$A$2:$A$101,A15)-T15,0))</f>
        <v/>
      </c>
      <c r="V15" s="16">
        <f>IF(A15="","",IF(W15="Aprovada","Aprovada",IF(C15="","",IF(C15&lt;TODAY(),"Vencida","Vigente"))))</f>
        <v/>
      </c>
      <c r="W15" s="5" t="n"/>
      <c r="X15" s="4" t="n"/>
    </row>
    <row r="16" ht="30" customHeight="1">
      <c r="A16" s="2" t="n"/>
      <c r="B16" s="33" t="n"/>
      <c r="C16" s="33" t="n"/>
      <c r="D16" s="4" t="n"/>
      <c r="E16" s="2" t="n"/>
      <c r="F16" s="4" t="n"/>
      <c r="G16" s="4" t="n"/>
      <c r="H16" s="5" t="n"/>
      <c r="I16" s="6" t="n"/>
      <c r="J16" s="5" t="n"/>
      <c r="K16" s="4" t="n"/>
      <c r="L16" s="7">
        <f>IF(K16="","",IFERROR(VLOOKUP(K16,'Fornecedores'!$A$2:$J$101,2,FALSE),"Fornecedor não localizado"))</f>
        <v/>
      </c>
      <c r="M16" s="8">
        <f>IF(K16="","",IFERROR(VLOOKUP(K16,'Fornecedores'!$A$2:$J$101,4,FALSE),""))</f>
        <v/>
      </c>
      <c r="N16" s="34" t="n"/>
      <c r="O16" s="44" t="n"/>
      <c r="P16" s="34" t="n"/>
      <c r="Q16" s="34" t="n"/>
      <c r="R16" s="36">
        <f>IF(OR(I16="",N16=""),"",I16*N16)</f>
        <v/>
      </c>
      <c r="S16" s="36">
        <f>IF(R16="","",R16*IF(O16="",0,O16))</f>
        <v/>
      </c>
      <c r="T16" s="36">
        <f>IF(R16="","",R16-S16+IF(P16="",0,P16)+IF(Q16="",0,Q16))</f>
        <v/>
      </c>
      <c r="U16" s="36">
        <f>IF(OR(A16="",T16=""),"",IFERROR(MAXIFS($T$2:$T$101,$A$2:$A$101,A16)-T16,0))</f>
        <v/>
      </c>
      <c r="V16" s="12">
        <f>IF(A16="","",IF(W16="Aprovada","Aprovada",IF(C16="","",IF(C16&lt;TODAY(),"Vencida","Vigente"))))</f>
        <v/>
      </c>
      <c r="W16" s="5" t="n"/>
      <c r="X16" s="4" t="n"/>
    </row>
    <row r="17" ht="30" customHeight="1">
      <c r="A17" s="2" t="n"/>
      <c r="B17" s="33" t="n"/>
      <c r="C17" s="33" t="n"/>
      <c r="D17" s="4" t="n"/>
      <c r="E17" s="2" t="n"/>
      <c r="F17" s="4" t="n"/>
      <c r="G17" s="4" t="n"/>
      <c r="H17" s="5" t="n"/>
      <c r="I17" s="6" t="n"/>
      <c r="J17" s="5" t="n"/>
      <c r="K17" s="4" t="n"/>
      <c r="L17" s="13">
        <f>IF(K17="","",IFERROR(VLOOKUP(K17,'Fornecedores'!$A$2:$J$101,2,FALSE),"Fornecedor não localizado"))</f>
        <v/>
      </c>
      <c r="M17" s="14">
        <f>IF(K17="","",IFERROR(VLOOKUP(K17,'Fornecedores'!$A$2:$J$101,4,FALSE),""))</f>
        <v/>
      </c>
      <c r="N17" s="34" t="n"/>
      <c r="O17" s="44" t="n"/>
      <c r="P17" s="34" t="n"/>
      <c r="Q17" s="34" t="n"/>
      <c r="R17" s="37">
        <f>IF(OR(I17="",N17=""),"",I17*N17)</f>
        <v/>
      </c>
      <c r="S17" s="37">
        <f>IF(R17="","",R17*IF(O17="",0,O17))</f>
        <v/>
      </c>
      <c r="T17" s="37">
        <f>IF(R17="","",R17-S17+IF(P17="",0,P17)+IF(Q17="",0,Q17))</f>
        <v/>
      </c>
      <c r="U17" s="37">
        <f>IF(OR(A17="",T17=""),"",IFERROR(MAXIFS($T$2:$T$101,$A$2:$A$101,A17)-T17,0))</f>
        <v/>
      </c>
      <c r="V17" s="16">
        <f>IF(A17="","",IF(W17="Aprovada","Aprovada",IF(C17="","",IF(C17&lt;TODAY(),"Vencida","Vigente"))))</f>
        <v/>
      </c>
      <c r="W17" s="5" t="n"/>
      <c r="X17" s="4" t="n"/>
    </row>
    <row r="18" ht="30" customHeight="1">
      <c r="A18" s="2" t="n"/>
      <c r="B18" s="33" t="n"/>
      <c r="C18" s="33" t="n"/>
      <c r="D18" s="4" t="n"/>
      <c r="E18" s="2" t="n"/>
      <c r="F18" s="4" t="n"/>
      <c r="G18" s="4" t="n"/>
      <c r="H18" s="5" t="n"/>
      <c r="I18" s="6" t="n"/>
      <c r="J18" s="5" t="n"/>
      <c r="K18" s="4" t="n"/>
      <c r="L18" s="7">
        <f>IF(K18="","",IFERROR(VLOOKUP(K18,'Fornecedores'!$A$2:$J$101,2,FALSE),"Fornecedor não localizado"))</f>
        <v/>
      </c>
      <c r="M18" s="8">
        <f>IF(K18="","",IFERROR(VLOOKUP(K18,'Fornecedores'!$A$2:$J$101,4,FALSE),""))</f>
        <v/>
      </c>
      <c r="N18" s="34" t="n"/>
      <c r="O18" s="44" t="n"/>
      <c r="P18" s="34" t="n"/>
      <c r="Q18" s="34" t="n"/>
      <c r="R18" s="36">
        <f>IF(OR(I18="",N18=""),"",I18*N18)</f>
        <v/>
      </c>
      <c r="S18" s="36">
        <f>IF(R18="","",R18*IF(O18="",0,O18))</f>
        <v/>
      </c>
      <c r="T18" s="36">
        <f>IF(R18="","",R18-S18+IF(P18="",0,P18)+IF(Q18="",0,Q18))</f>
        <v/>
      </c>
      <c r="U18" s="36">
        <f>IF(OR(A18="",T18=""),"",IFERROR(MAXIFS($T$2:$T$101,$A$2:$A$101,A18)-T18,0))</f>
        <v/>
      </c>
      <c r="V18" s="12">
        <f>IF(A18="","",IF(W18="Aprovada","Aprovada",IF(C18="","",IF(C18&lt;TODAY(),"Vencida","Vigente"))))</f>
        <v/>
      </c>
      <c r="W18" s="5" t="n"/>
      <c r="X18" s="4" t="n"/>
    </row>
    <row r="19" ht="30" customHeight="1">
      <c r="A19" s="2" t="n"/>
      <c r="B19" s="33" t="n"/>
      <c r="C19" s="33" t="n"/>
      <c r="D19" s="4" t="n"/>
      <c r="E19" s="2" t="n"/>
      <c r="F19" s="4" t="n"/>
      <c r="G19" s="4" t="n"/>
      <c r="H19" s="5" t="n"/>
      <c r="I19" s="6" t="n"/>
      <c r="J19" s="5" t="n"/>
      <c r="K19" s="4" t="n"/>
      <c r="L19" s="13">
        <f>IF(K19="","",IFERROR(VLOOKUP(K19,'Fornecedores'!$A$2:$J$101,2,FALSE),"Fornecedor não localizado"))</f>
        <v/>
      </c>
      <c r="M19" s="14">
        <f>IF(K19="","",IFERROR(VLOOKUP(K19,'Fornecedores'!$A$2:$J$101,4,FALSE),""))</f>
        <v/>
      </c>
      <c r="N19" s="34" t="n"/>
      <c r="O19" s="44" t="n"/>
      <c r="P19" s="34" t="n"/>
      <c r="Q19" s="34" t="n"/>
      <c r="R19" s="37">
        <f>IF(OR(I19="",N19=""),"",I19*N19)</f>
        <v/>
      </c>
      <c r="S19" s="37">
        <f>IF(R19="","",R19*IF(O19="",0,O19))</f>
        <v/>
      </c>
      <c r="T19" s="37">
        <f>IF(R19="","",R19-S19+IF(P19="",0,P19)+IF(Q19="",0,Q19))</f>
        <v/>
      </c>
      <c r="U19" s="37">
        <f>IF(OR(A19="",T19=""),"",IFERROR(MAXIFS($T$2:$T$101,$A$2:$A$101,A19)-T19,0))</f>
        <v/>
      </c>
      <c r="V19" s="16">
        <f>IF(A19="","",IF(W19="Aprovada","Aprovada",IF(C19="","",IF(C19&lt;TODAY(),"Vencida","Vigente"))))</f>
        <v/>
      </c>
      <c r="W19" s="5" t="n"/>
      <c r="X19" s="4" t="n"/>
    </row>
    <row r="20" ht="30" customHeight="1">
      <c r="A20" s="2" t="n"/>
      <c r="B20" s="33" t="n"/>
      <c r="C20" s="33" t="n"/>
      <c r="D20" s="4" t="n"/>
      <c r="E20" s="2" t="n"/>
      <c r="F20" s="4" t="n"/>
      <c r="G20" s="4" t="n"/>
      <c r="H20" s="5" t="n"/>
      <c r="I20" s="6" t="n"/>
      <c r="J20" s="5" t="n"/>
      <c r="K20" s="4" t="n"/>
      <c r="L20" s="7">
        <f>IF(K20="","",IFERROR(VLOOKUP(K20,'Fornecedores'!$A$2:$J$101,2,FALSE),"Fornecedor não localizado"))</f>
        <v/>
      </c>
      <c r="M20" s="8">
        <f>IF(K20="","",IFERROR(VLOOKUP(K20,'Fornecedores'!$A$2:$J$101,4,FALSE),""))</f>
        <v/>
      </c>
      <c r="N20" s="34" t="n"/>
      <c r="O20" s="44" t="n"/>
      <c r="P20" s="34" t="n"/>
      <c r="Q20" s="34" t="n"/>
      <c r="R20" s="36">
        <f>IF(OR(I20="",N20=""),"",I20*N20)</f>
        <v/>
      </c>
      <c r="S20" s="36">
        <f>IF(R20="","",R20*IF(O20="",0,O20))</f>
        <v/>
      </c>
      <c r="T20" s="36">
        <f>IF(R20="","",R20-S20+IF(P20="",0,P20)+IF(Q20="",0,Q20))</f>
        <v/>
      </c>
      <c r="U20" s="36">
        <f>IF(OR(A20="",T20=""),"",IFERROR(MAXIFS($T$2:$T$101,$A$2:$A$101,A20)-T20,0))</f>
        <v/>
      </c>
      <c r="V20" s="12">
        <f>IF(A20="","",IF(W20="Aprovada","Aprovada",IF(C20="","",IF(C20&lt;TODAY(),"Vencida","Vigente"))))</f>
        <v/>
      </c>
      <c r="W20" s="5" t="n"/>
      <c r="X20" s="4" t="n"/>
    </row>
    <row r="21" ht="30" customHeight="1">
      <c r="A21" s="2" t="n"/>
      <c r="B21" s="33" t="n"/>
      <c r="C21" s="33" t="n"/>
      <c r="D21" s="4" t="n"/>
      <c r="E21" s="2" t="n"/>
      <c r="F21" s="4" t="n"/>
      <c r="G21" s="4" t="n"/>
      <c r="H21" s="5" t="n"/>
      <c r="I21" s="6" t="n"/>
      <c r="J21" s="5" t="n"/>
      <c r="K21" s="4" t="n"/>
      <c r="L21" s="13">
        <f>IF(K21="","",IFERROR(VLOOKUP(K21,'Fornecedores'!$A$2:$J$101,2,FALSE),"Fornecedor não localizado"))</f>
        <v/>
      </c>
      <c r="M21" s="14">
        <f>IF(K21="","",IFERROR(VLOOKUP(K21,'Fornecedores'!$A$2:$J$101,4,FALSE),""))</f>
        <v/>
      </c>
      <c r="N21" s="34" t="n"/>
      <c r="O21" s="44" t="n"/>
      <c r="P21" s="34" t="n"/>
      <c r="Q21" s="34" t="n"/>
      <c r="R21" s="37">
        <f>IF(OR(I21="",N21=""),"",I21*N21)</f>
        <v/>
      </c>
      <c r="S21" s="37">
        <f>IF(R21="","",R21*IF(O21="",0,O21))</f>
        <v/>
      </c>
      <c r="T21" s="37">
        <f>IF(R21="","",R21-S21+IF(P21="",0,P21)+IF(Q21="",0,Q21))</f>
        <v/>
      </c>
      <c r="U21" s="37">
        <f>IF(OR(A21="",T21=""),"",IFERROR(MAXIFS($T$2:$T$101,$A$2:$A$101,A21)-T21,0))</f>
        <v/>
      </c>
      <c r="V21" s="16">
        <f>IF(A21="","",IF(W21="Aprovada","Aprovada",IF(C21="","",IF(C21&lt;TODAY(),"Vencida","Vigente"))))</f>
        <v/>
      </c>
      <c r="W21" s="5" t="n"/>
      <c r="X21" s="4" t="n"/>
    </row>
    <row r="22" ht="30" customHeight="1">
      <c r="A22" s="2" t="n"/>
      <c r="B22" s="33" t="n"/>
      <c r="C22" s="33" t="n"/>
      <c r="D22" s="4" t="n"/>
      <c r="E22" s="2" t="n"/>
      <c r="F22" s="4" t="n"/>
      <c r="G22" s="4" t="n"/>
      <c r="H22" s="5" t="n"/>
      <c r="I22" s="6" t="n"/>
      <c r="J22" s="5" t="n"/>
      <c r="K22" s="4" t="n"/>
      <c r="L22" s="7">
        <f>IF(K22="","",IFERROR(VLOOKUP(K22,'Fornecedores'!$A$2:$J$101,2,FALSE),"Fornecedor não localizado"))</f>
        <v/>
      </c>
      <c r="M22" s="8">
        <f>IF(K22="","",IFERROR(VLOOKUP(K22,'Fornecedores'!$A$2:$J$101,4,FALSE),""))</f>
        <v/>
      </c>
      <c r="N22" s="34" t="n"/>
      <c r="O22" s="44" t="n"/>
      <c r="P22" s="34" t="n"/>
      <c r="Q22" s="34" t="n"/>
      <c r="R22" s="36">
        <f>IF(OR(I22="",N22=""),"",I22*N22)</f>
        <v/>
      </c>
      <c r="S22" s="36">
        <f>IF(R22="","",R22*IF(O22="",0,O22))</f>
        <v/>
      </c>
      <c r="T22" s="36">
        <f>IF(R22="","",R22-S22+IF(P22="",0,P22)+IF(Q22="",0,Q22))</f>
        <v/>
      </c>
      <c r="U22" s="36">
        <f>IF(OR(A22="",T22=""),"",IFERROR(MAXIFS($T$2:$T$101,$A$2:$A$101,A22)-T22,0))</f>
        <v/>
      </c>
      <c r="V22" s="12">
        <f>IF(A22="","",IF(W22="Aprovada","Aprovada",IF(C22="","",IF(C22&lt;TODAY(),"Vencida","Vigente"))))</f>
        <v/>
      </c>
      <c r="W22" s="5" t="n"/>
      <c r="X22" s="4" t="n"/>
    </row>
    <row r="23" ht="30" customHeight="1">
      <c r="A23" s="2" t="n"/>
      <c r="B23" s="33" t="n"/>
      <c r="C23" s="33" t="n"/>
      <c r="D23" s="4" t="n"/>
      <c r="E23" s="2" t="n"/>
      <c r="F23" s="4" t="n"/>
      <c r="G23" s="4" t="n"/>
      <c r="H23" s="5" t="n"/>
      <c r="I23" s="6" t="n"/>
      <c r="J23" s="5" t="n"/>
      <c r="K23" s="4" t="n"/>
      <c r="L23" s="13">
        <f>IF(K23="","",IFERROR(VLOOKUP(K23,'Fornecedores'!$A$2:$J$101,2,FALSE),"Fornecedor não localizado"))</f>
        <v/>
      </c>
      <c r="M23" s="14">
        <f>IF(K23="","",IFERROR(VLOOKUP(K23,'Fornecedores'!$A$2:$J$101,4,FALSE),""))</f>
        <v/>
      </c>
      <c r="N23" s="34" t="n"/>
      <c r="O23" s="44" t="n"/>
      <c r="P23" s="34" t="n"/>
      <c r="Q23" s="34" t="n"/>
      <c r="R23" s="37">
        <f>IF(OR(I23="",N23=""),"",I23*N23)</f>
        <v/>
      </c>
      <c r="S23" s="37">
        <f>IF(R23="","",R23*IF(O23="",0,O23))</f>
        <v/>
      </c>
      <c r="T23" s="37">
        <f>IF(R23="","",R23-S23+IF(P23="",0,P23)+IF(Q23="",0,Q23))</f>
        <v/>
      </c>
      <c r="U23" s="37">
        <f>IF(OR(A23="",T23=""),"",IFERROR(MAXIFS($T$2:$T$101,$A$2:$A$101,A23)-T23,0))</f>
        <v/>
      </c>
      <c r="V23" s="16">
        <f>IF(A23="","",IF(W23="Aprovada","Aprovada",IF(C23="","",IF(C23&lt;TODAY(),"Vencida","Vigente"))))</f>
        <v/>
      </c>
      <c r="W23" s="5" t="n"/>
      <c r="X23" s="4" t="n"/>
    </row>
    <row r="24" ht="30" customHeight="1">
      <c r="A24" s="2" t="n"/>
      <c r="B24" s="33" t="n"/>
      <c r="C24" s="33" t="n"/>
      <c r="D24" s="4" t="n"/>
      <c r="E24" s="2" t="n"/>
      <c r="F24" s="4" t="n"/>
      <c r="G24" s="4" t="n"/>
      <c r="H24" s="5" t="n"/>
      <c r="I24" s="6" t="n"/>
      <c r="J24" s="5" t="n"/>
      <c r="K24" s="4" t="n"/>
      <c r="L24" s="7">
        <f>IF(K24="","",IFERROR(VLOOKUP(K24,'Fornecedores'!$A$2:$J$101,2,FALSE),"Fornecedor não localizado"))</f>
        <v/>
      </c>
      <c r="M24" s="8">
        <f>IF(K24="","",IFERROR(VLOOKUP(K24,'Fornecedores'!$A$2:$J$101,4,FALSE),""))</f>
        <v/>
      </c>
      <c r="N24" s="34" t="n"/>
      <c r="O24" s="44" t="n"/>
      <c r="P24" s="34" t="n"/>
      <c r="Q24" s="34" t="n"/>
      <c r="R24" s="36">
        <f>IF(OR(I24="",N24=""),"",I24*N24)</f>
        <v/>
      </c>
      <c r="S24" s="36">
        <f>IF(R24="","",R24*IF(O24="",0,O24))</f>
        <v/>
      </c>
      <c r="T24" s="36">
        <f>IF(R24="","",R24-S24+IF(P24="",0,P24)+IF(Q24="",0,Q24))</f>
        <v/>
      </c>
      <c r="U24" s="36">
        <f>IF(OR(A24="",T24=""),"",IFERROR(MAXIFS($T$2:$T$101,$A$2:$A$101,A24)-T24,0))</f>
        <v/>
      </c>
      <c r="V24" s="12">
        <f>IF(A24="","",IF(W24="Aprovada","Aprovada",IF(C24="","",IF(C24&lt;TODAY(),"Vencida","Vigente"))))</f>
        <v/>
      </c>
      <c r="W24" s="5" t="n"/>
      <c r="X24" s="4" t="n"/>
    </row>
    <row r="25" ht="30" customHeight="1">
      <c r="A25" s="2" t="n"/>
      <c r="B25" s="33" t="n"/>
      <c r="C25" s="33" t="n"/>
      <c r="D25" s="4" t="n"/>
      <c r="E25" s="2" t="n"/>
      <c r="F25" s="4" t="n"/>
      <c r="G25" s="4" t="n"/>
      <c r="H25" s="5" t="n"/>
      <c r="I25" s="6" t="n"/>
      <c r="J25" s="5" t="n"/>
      <c r="K25" s="4" t="n"/>
      <c r="L25" s="13">
        <f>IF(K25="","",IFERROR(VLOOKUP(K25,'Fornecedores'!$A$2:$J$101,2,FALSE),"Fornecedor não localizado"))</f>
        <v/>
      </c>
      <c r="M25" s="14">
        <f>IF(K25="","",IFERROR(VLOOKUP(K25,'Fornecedores'!$A$2:$J$101,4,FALSE),""))</f>
        <v/>
      </c>
      <c r="N25" s="34" t="n"/>
      <c r="O25" s="44" t="n"/>
      <c r="P25" s="34" t="n"/>
      <c r="Q25" s="34" t="n"/>
      <c r="R25" s="37">
        <f>IF(OR(I25="",N25=""),"",I25*N25)</f>
        <v/>
      </c>
      <c r="S25" s="37">
        <f>IF(R25="","",R25*IF(O25="",0,O25))</f>
        <v/>
      </c>
      <c r="T25" s="37">
        <f>IF(R25="","",R25-S25+IF(P25="",0,P25)+IF(Q25="",0,Q25))</f>
        <v/>
      </c>
      <c r="U25" s="37">
        <f>IF(OR(A25="",T25=""),"",IFERROR(MAXIFS($T$2:$T$101,$A$2:$A$101,A25)-T25,0))</f>
        <v/>
      </c>
      <c r="V25" s="16">
        <f>IF(A25="","",IF(W25="Aprovada","Aprovada",IF(C25="","",IF(C25&lt;TODAY(),"Vencida","Vigente"))))</f>
        <v/>
      </c>
      <c r="W25" s="5" t="n"/>
      <c r="X25" s="4" t="n"/>
    </row>
    <row r="26" ht="30" customHeight="1">
      <c r="A26" s="2" t="n"/>
      <c r="B26" s="33" t="n"/>
      <c r="C26" s="33" t="n"/>
      <c r="D26" s="4" t="n"/>
      <c r="E26" s="2" t="n"/>
      <c r="F26" s="4" t="n"/>
      <c r="G26" s="4" t="n"/>
      <c r="H26" s="5" t="n"/>
      <c r="I26" s="6" t="n"/>
      <c r="J26" s="5" t="n"/>
      <c r="K26" s="4" t="n"/>
      <c r="L26" s="7">
        <f>IF(K26="","",IFERROR(VLOOKUP(K26,'Fornecedores'!$A$2:$J$101,2,FALSE),"Fornecedor não localizado"))</f>
        <v/>
      </c>
      <c r="M26" s="8">
        <f>IF(K26="","",IFERROR(VLOOKUP(K26,'Fornecedores'!$A$2:$J$101,4,FALSE),""))</f>
        <v/>
      </c>
      <c r="N26" s="34" t="n"/>
      <c r="O26" s="44" t="n"/>
      <c r="P26" s="34" t="n"/>
      <c r="Q26" s="34" t="n"/>
      <c r="R26" s="36">
        <f>IF(OR(I26="",N26=""),"",I26*N26)</f>
        <v/>
      </c>
      <c r="S26" s="36">
        <f>IF(R26="","",R26*IF(O26="",0,O26))</f>
        <v/>
      </c>
      <c r="T26" s="36">
        <f>IF(R26="","",R26-S26+IF(P26="",0,P26)+IF(Q26="",0,Q26))</f>
        <v/>
      </c>
      <c r="U26" s="36">
        <f>IF(OR(A26="",T26=""),"",IFERROR(MAXIFS($T$2:$T$101,$A$2:$A$101,A26)-T26,0))</f>
        <v/>
      </c>
      <c r="V26" s="12">
        <f>IF(A26="","",IF(W26="Aprovada","Aprovada",IF(C26="","",IF(C26&lt;TODAY(),"Vencida","Vigente"))))</f>
        <v/>
      </c>
      <c r="W26" s="5" t="n"/>
      <c r="X26" s="4" t="n"/>
    </row>
    <row r="27" ht="30" customHeight="1">
      <c r="A27" s="2" t="n"/>
      <c r="B27" s="33" t="n"/>
      <c r="C27" s="33" t="n"/>
      <c r="D27" s="4" t="n"/>
      <c r="E27" s="2" t="n"/>
      <c r="F27" s="4" t="n"/>
      <c r="G27" s="4" t="n"/>
      <c r="H27" s="5" t="n"/>
      <c r="I27" s="6" t="n"/>
      <c r="J27" s="5" t="n"/>
      <c r="K27" s="4" t="n"/>
      <c r="L27" s="13">
        <f>IF(K27="","",IFERROR(VLOOKUP(K27,'Fornecedores'!$A$2:$J$101,2,FALSE),"Fornecedor não localizado"))</f>
        <v/>
      </c>
      <c r="M27" s="14">
        <f>IF(K27="","",IFERROR(VLOOKUP(K27,'Fornecedores'!$A$2:$J$101,4,FALSE),""))</f>
        <v/>
      </c>
      <c r="N27" s="34" t="n"/>
      <c r="O27" s="44" t="n"/>
      <c r="P27" s="34" t="n"/>
      <c r="Q27" s="34" t="n"/>
      <c r="R27" s="37">
        <f>IF(OR(I27="",N27=""),"",I27*N27)</f>
        <v/>
      </c>
      <c r="S27" s="37">
        <f>IF(R27="","",R27*IF(O27="",0,O27))</f>
        <v/>
      </c>
      <c r="T27" s="37">
        <f>IF(R27="","",R27-S27+IF(P27="",0,P27)+IF(Q27="",0,Q27))</f>
        <v/>
      </c>
      <c r="U27" s="37">
        <f>IF(OR(A27="",T27=""),"",IFERROR(MAXIFS($T$2:$T$101,$A$2:$A$101,A27)-T27,0))</f>
        <v/>
      </c>
      <c r="V27" s="16">
        <f>IF(A27="","",IF(W27="Aprovada","Aprovada",IF(C27="","",IF(C27&lt;TODAY(),"Vencida","Vigente"))))</f>
        <v/>
      </c>
      <c r="W27" s="5" t="n"/>
      <c r="X27" s="4" t="n"/>
    </row>
    <row r="28" ht="30" customHeight="1">
      <c r="A28" s="2" t="n"/>
      <c r="B28" s="33" t="n"/>
      <c r="C28" s="33" t="n"/>
      <c r="D28" s="4" t="n"/>
      <c r="E28" s="2" t="n"/>
      <c r="F28" s="4" t="n"/>
      <c r="G28" s="4" t="n"/>
      <c r="H28" s="5" t="n"/>
      <c r="I28" s="6" t="n"/>
      <c r="J28" s="5" t="n"/>
      <c r="K28" s="4" t="n"/>
      <c r="L28" s="7">
        <f>IF(K28="","",IFERROR(VLOOKUP(K28,'Fornecedores'!$A$2:$J$101,2,FALSE),"Fornecedor não localizado"))</f>
        <v/>
      </c>
      <c r="M28" s="8">
        <f>IF(K28="","",IFERROR(VLOOKUP(K28,'Fornecedores'!$A$2:$J$101,4,FALSE),""))</f>
        <v/>
      </c>
      <c r="N28" s="34" t="n"/>
      <c r="O28" s="44" t="n"/>
      <c r="P28" s="34" t="n"/>
      <c r="Q28" s="34" t="n"/>
      <c r="R28" s="36">
        <f>IF(OR(I28="",N28=""),"",I28*N28)</f>
        <v/>
      </c>
      <c r="S28" s="36">
        <f>IF(R28="","",R28*IF(O28="",0,O28))</f>
        <v/>
      </c>
      <c r="T28" s="36">
        <f>IF(R28="","",R28-S28+IF(P28="",0,P28)+IF(Q28="",0,Q28))</f>
        <v/>
      </c>
      <c r="U28" s="36">
        <f>IF(OR(A28="",T28=""),"",IFERROR(MAXIFS($T$2:$T$101,$A$2:$A$101,A28)-T28,0))</f>
        <v/>
      </c>
      <c r="V28" s="12">
        <f>IF(A28="","",IF(W28="Aprovada","Aprovada",IF(C28="","",IF(C28&lt;TODAY(),"Vencida","Vigente"))))</f>
        <v/>
      </c>
      <c r="W28" s="5" t="n"/>
      <c r="X28" s="4" t="n"/>
    </row>
    <row r="29" ht="30" customHeight="1">
      <c r="A29" s="2" t="n"/>
      <c r="B29" s="33" t="n"/>
      <c r="C29" s="33" t="n"/>
      <c r="D29" s="4" t="n"/>
      <c r="E29" s="2" t="n"/>
      <c r="F29" s="4" t="n"/>
      <c r="G29" s="4" t="n"/>
      <c r="H29" s="5" t="n"/>
      <c r="I29" s="6" t="n"/>
      <c r="J29" s="5" t="n"/>
      <c r="K29" s="4" t="n"/>
      <c r="L29" s="13">
        <f>IF(K29="","",IFERROR(VLOOKUP(K29,'Fornecedores'!$A$2:$J$101,2,FALSE),"Fornecedor não localizado"))</f>
        <v/>
      </c>
      <c r="M29" s="14">
        <f>IF(K29="","",IFERROR(VLOOKUP(K29,'Fornecedores'!$A$2:$J$101,4,FALSE),""))</f>
        <v/>
      </c>
      <c r="N29" s="34" t="n"/>
      <c r="O29" s="44" t="n"/>
      <c r="P29" s="34" t="n"/>
      <c r="Q29" s="34" t="n"/>
      <c r="R29" s="37">
        <f>IF(OR(I29="",N29=""),"",I29*N29)</f>
        <v/>
      </c>
      <c r="S29" s="37">
        <f>IF(R29="","",R29*IF(O29="",0,O29))</f>
        <v/>
      </c>
      <c r="T29" s="37">
        <f>IF(R29="","",R29-S29+IF(P29="",0,P29)+IF(Q29="",0,Q29))</f>
        <v/>
      </c>
      <c r="U29" s="37">
        <f>IF(OR(A29="",T29=""),"",IFERROR(MAXIFS($T$2:$T$101,$A$2:$A$101,A29)-T29,0))</f>
        <v/>
      </c>
      <c r="V29" s="16">
        <f>IF(A29="","",IF(W29="Aprovada","Aprovada",IF(C29="","",IF(C29&lt;TODAY(),"Vencida","Vigente"))))</f>
        <v/>
      </c>
      <c r="W29" s="5" t="n"/>
      <c r="X29" s="4" t="n"/>
    </row>
    <row r="30" ht="30" customHeight="1">
      <c r="A30" s="2" t="n"/>
      <c r="B30" s="33" t="n"/>
      <c r="C30" s="33" t="n"/>
      <c r="D30" s="4" t="n"/>
      <c r="E30" s="2" t="n"/>
      <c r="F30" s="4" t="n"/>
      <c r="G30" s="4" t="n"/>
      <c r="H30" s="5" t="n"/>
      <c r="I30" s="6" t="n"/>
      <c r="J30" s="5" t="n"/>
      <c r="K30" s="4" t="n"/>
      <c r="L30" s="7">
        <f>IF(K30="","",IFERROR(VLOOKUP(K30,'Fornecedores'!$A$2:$J$101,2,FALSE),"Fornecedor não localizado"))</f>
        <v/>
      </c>
      <c r="M30" s="8">
        <f>IF(K30="","",IFERROR(VLOOKUP(K30,'Fornecedores'!$A$2:$J$101,4,FALSE),""))</f>
        <v/>
      </c>
      <c r="N30" s="34" t="n"/>
      <c r="O30" s="44" t="n"/>
      <c r="P30" s="34" t="n"/>
      <c r="Q30" s="34" t="n"/>
      <c r="R30" s="36">
        <f>IF(OR(I30="",N30=""),"",I30*N30)</f>
        <v/>
      </c>
      <c r="S30" s="36">
        <f>IF(R30="","",R30*IF(O30="",0,O30))</f>
        <v/>
      </c>
      <c r="T30" s="36">
        <f>IF(R30="","",R30-S30+IF(P30="",0,P30)+IF(Q30="",0,Q30))</f>
        <v/>
      </c>
      <c r="U30" s="36">
        <f>IF(OR(A30="",T30=""),"",IFERROR(MAXIFS($T$2:$T$101,$A$2:$A$101,A30)-T30,0))</f>
        <v/>
      </c>
      <c r="V30" s="12">
        <f>IF(A30="","",IF(W30="Aprovada","Aprovada",IF(C30="","",IF(C30&lt;TODAY(),"Vencida","Vigente"))))</f>
        <v/>
      </c>
      <c r="W30" s="5" t="n"/>
      <c r="X30" s="4" t="n"/>
    </row>
    <row r="31" ht="30" customHeight="1">
      <c r="A31" s="2" t="n"/>
      <c r="B31" s="33" t="n"/>
      <c r="C31" s="33" t="n"/>
      <c r="D31" s="4" t="n"/>
      <c r="E31" s="2" t="n"/>
      <c r="F31" s="4" t="n"/>
      <c r="G31" s="4" t="n"/>
      <c r="H31" s="5" t="n"/>
      <c r="I31" s="6" t="n"/>
      <c r="J31" s="5" t="n"/>
      <c r="K31" s="4" t="n"/>
      <c r="L31" s="13">
        <f>IF(K31="","",IFERROR(VLOOKUP(K31,'Fornecedores'!$A$2:$J$101,2,FALSE),"Fornecedor não localizado"))</f>
        <v/>
      </c>
      <c r="M31" s="14">
        <f>IF(K31="","",IFERROR(VLOOKUP(K31,'Fornecedores'!$A$2:$J$101,4,FALSE),""))</f>
        <v/>
      </c>
      <c r="N31" s="34" t="n"/>
      <c r="O31" s="44" t="n"/>
      <c r="P31" s="34" t="n"/>
      <c r="Q31" s="34" t="n"/>
      <c r="R31" s="37">
        <f>IF(OR(I31="",N31=""),"",I31*N31)</f>
        <v/>
      </c>
      <c r="S31" s="37">
        <f>IF(R31="","",R31*IF(O31="",0,O31))</f>
        <v/>
      </c>
      <c r="T31" s="37">
        <f>IF(R31="","",R31-S31+IF(P31="",0,P31)+IF(Q31="",0,Q31))</f>
        <v/>
      </c>
      <c r="U31" s="37">
        <f>IF(OR(A31="",T31=""),"",IFERROR(MAXIFS($T$2:$T$101,$A$2:$A$101,A31)-T31,0))</f>
        <v/>
      </c>
      <c r="V31" s="16">
        <f>IF(A31="","",IF(W31="Aprovada","Aprovada",IF(C31="","",IF(C31&lt;TODAY(),"Vencida","Vigente"))))</f>
        <v/>
      </c>
      <c r="W31" s="5" t="n"/>
      <c r="X31" s="4" t="n"/>
    </row>
    <row r="32" ht="30" customHeight="1">
      <c r="A32" s="2" t="n"/>
      <c r="B32" s="33" t="n"/>
      <c r="C32" s="33" t="n"/>
      <c r="D32" s="4" t="n"/>
      <c r="E32" s="2" t="n"/>
      <c r="F32" s="4" t="n"/>
      <c r="G32" s="4" t="n"/>
      <c r="H32" s="5" t="n"/>
      <c r="I32" s="6" t="n"/>
      <c r="J32" s="5" t="n"/>
      <c r="K32" s="4" t="n"/>
      <c r="L32" s="7">
        <f>IF(K32="","",IFERROR(VLOOKUP(K32,'Fornecedores'!$A$2:$J$101,2,FALSE),"Fornecedor não localizado"))</f>
        <v/>
      </c>
      <c r="M32" s="8">
        <f>IF(K32="","",IFERROR(VLOOKUP(K32,'Fornecedores'!$A$2:$J$101,4,FALSE),""))</f>
        <v/>
      </c>
      <c r="N32" s="34" t="n"/>
      <c r="O32" s="44" t="n"/>
      <c r="P32" s="34" t="n"/>
      <c r="Q32" s="34" t="n"/>
      <c r="R32" s="36">
        <f>IF(OR(I32="",N32=""),"",I32*N32)</f>
        <v/>
      </c>
      <c r="S32" s="36">
        <f>IF(R32="","",R32*IF(O32="",0,O32))</f>
        <v/>
      </c>
      <c r="T32" s="36">
        <f>IF(R32="","",R32-S32+IF(P32="",0,P32)+IF(Q32="",0,Q32))</f>
        <v/>
      </c>
      <c r="U32" s="36">
        <f>IF(OR(A32="",T32=""),"",IFERROR(MAXIFS($T$2:$T$101,$A$2:$A$101,A32)-T32,0))</f>
        <v/>
      </c>
      <c r="V32" s="12">
        <f>IF(A32="","",IF(W32="Aprovada","Aprovada",IF(C32="","",IF(C32&lt;TODAY(),"Vencida","Vigente"))))</f>
        <v/>
      </c>
      <c r="W32" s="5" t="n"/>
      <c r="X32" s="4" t="n"/>
    </row>
    <row r="33" ht="30" customHeight="1">
      <c r="A33" s="2" t="n"/>
      <c r="B33" s="33" t="n"/>
      <c r="C33" s="33" t="n"/>
      <c r="D33" s="4" t="n"/>
      <c r="E33" s="2" t="n"/>
      <c r="F33" s="4" t="n"/>
      <c r="G33" s="4" t="n"/>
      <c r="H33" s="5" t="n"/>
      <c r="I33" s="6" t="n"/>
      <c r="J33" s="5" t="n"/>
      <c r="K33" s="4" t="n"/>
      <c r="L33" s="13">
        <f>IF(K33="","",IFERROR(VLOOKUP(K33,'Fornecedores'!$A$2:$J$101,2,FALSE),"Fornecedor não localizado"))</f>
        <v/>
      </c>
      <c r="M33" s="14">
        <f>IF(K33="","",IFERROR(VLOOKUP(K33,'Fornecedores'!$A$2:$J$101,4,FALSE),""))</f>
        <v/>
      </c>
      <c r="N33" s="34" t="n"/>
      <c r="O33" s="44" t="n"/>
      <c r="P33" s="34" t="n"/>
      <c r="Q33" s="34" t="n"/>
      <c r="R33" s="37">
        <f>IF(OR(I33="",N33=""),"",I33*N33)</f>
        <v/>
      </c>
      <c r="S33" s="37">
        <f>IF(R33="","",R33*IF(O33="",0,O33))</f>
        <v/>
      </c>
      <c r="T33" s="37">
        <f>IF(R33="","",R33-S33+IF(P33="",0,P33)+IF(Q33="",0,Q33))</f>
        <v/>
      </c>
      <c r="U33" s="37">
        <f>IF(OR(A33="",T33=""),"",IFERROR(MAXIFS($T$2:$T$101,$A$2:$A$101,A33)-T33,0))</f>
        <v/>
      </c>
      <c r="V33" s="16">
        <f>IF(A33="","",IF(W33="Aprovada","Aprovada",IF(C33="","",IF(C33&lt;TODAY(),"Vencida","Vigente"))))</f>
        <v/>
      </c>
      <c r="W33" s="5" t="n"/>
      <c r="X33" s="4" t="n"/>
    </row>
    <row r="34" ht="30" customHeight="1">
      <c r="A34" s="2" t="n"/>
      <c r="B34" s="33" t="n"/>
      <c r="C34" s="33" t="n"/>
      <c r="D34" s="4" t="n"/>
      <c r="E34" s="2" t="n"/>
      <c r="F34" s="4" t="n"/>
      <c r="G34" s="4" t="n"/>
      <c r="H34" s="5" t="n"/>
      <c r="I34" s="6" t="n"/>
      <c r="J34" s="5" t="n"/>
      <c r="K34" s="4" t="n"/>
      <c r="L34" s="7">
        <f>IF(K34="","",IFERROR(VLOOKUP(K34,'Fornecedores'!$A$2:$J$101,2,FALSE),"Fornecedor não localizado"))</f>
        <v/>
      </c>
      <c r="M34" s="8">
        <f>IF(K34="","",IFERROR(VLOOKUP(K34,'Fornecedores'!$A$2:$J$101,4,FALSE),""))</f>
        <v/>
      </c>
      <c r="N34" s="34" t="n"/>
      <c r="O34" s="44" t="n"/>
      <c r="P34" s="34" t="n"/>
      <c r="Q34" s="34" t="n"/>
      <c r="R34" s="36">
        <f>IF(OR(I34="",N34=""),"",I34*N34)</f>
        <v/>
      </c>
      <c r="S34" s="36">
        <f>IF(R34="","",R34*IF(O34="",0,O34))</f>
        <v/>
      </c>
      <c r="T34" s="36">
        <f>IF(R34="","",R34-S34+IF(P34="",0,P34)+IF(Q34="",0,Q34))</f>
        <v/>
      </c>
      <c r="U34" s="36">
        <f>IF(OR(A34="",T34=""),"",IFERROR(MAXIFS($T$2:$T$101,$A$2:$A$101,A34)-T34,0))</f>
        <v/>
      </c>
      <c r="V34" s="12">
        <f>IF(A34="","",IF(W34="Aprovada","Aprovada",IF(C34="","",IF(C34&lt;TODAY(),"Vencida","Vigente"))))</f>
        <v/>
      </c>
      <c r="W34" s="5" t="n"/>
      <c r="X34" s="4" t="n"/>
    </row>
    <row r="35" ht="30" customHeight="1">
      <c r="A35" s="2" t="n"/>
      <c r="B35" s="33" t="n"/>
      <c r="C35" s="33" t="n"/>
      <c r="D35" s="4" t="n"/>
      <c r="E35" s="2" t="n"/>
      <c r="F35" s="4" t="n"/>
      <c r="G35" s="4" t="n"/>
      <c r="H35" s="5" t="n"/>
      <c r="I35" s="6" t="n"/>
      <c r="J35" s="5" t="n"/>
      <c r="K35" s="4" t="n"/>
      <c r="L35" s="13">
        <f>IF(K35="","",IFERROR(VLOOKUP(K35,'Fornecedores'!$A$2:$J$101,2,FALSE),"Fornecedor não localizado"))</f>
        <v/>
      </c>
      <c r="M35" s="14">
        <f>IF(K35="","",IFERROR(VLOOKUP(K35,'Fornecedores'!$A$2:$J$101,4,FALSE),""))</f>
        <v/>
      </c>
      <c r="N35" s="34" t="n"/>
      <c r="O35" s="44" t="n"/>
      <c r="P35" s="34" t="n"/>
      <c r="Q35" s="34" t="n"/>
      <c r="R35" s="37">
        <f>IF(OR(I35="",N35=""),"",I35*N35)</f>
        <v/>
      </c>
      <c r="S35" s="37">
        <f>IF(R35="","",R35*IF(O35="",0,O35))</f>
        <v/>
      </c>
      <c r="T35" s="37">
        <f>IF(R35="","",R35-S35+IF(P35="",0,P35)+IF(Q35="",0,Q35))</f>
        <v/>
      </c>
      <c r="U35" s="37">
        <f>IF(OR(A35="",T35=""),"",IFERROR(MAXIFS($T$2:$T$101,$A$2:$A$101,A35)-T35,0))</f>
        <v/>
      </c>
      <c r="V35" s="16">
        <f>IF(A35="","",IF(W35="Aprovada","Aprovada",IF(C35="","",IF(C35&lt;TODAY(),"Vencida","Vigente"))))</f>
        <v/>
      </c>
      <c r="W35" s="5" t="n"/>
      <c r="X35" s="4" t="n"/>
    </row>
    <row r="36" ht="30" customHeight="1">
      <c r="A36" s="2" t="n"/>
      <c r="B36" s="33" t="n"/>
      <c r="C36" s="33" t="n"/>
      <c r="D36" s="4" t="n"/>
      <c r="E36" s="2" t="n"/>
      <c r="F36" s="4" t="n"/>
      <c r="G36" s="4" t="n"/>
      <c r="H36" s="5" t="n"/>
      <c r="I36" s="6" t="n"/>
      <c r="J36" s="5" t="n"/>
      <c r="K36" s="4" t="n"/>
      <c r="L36" s="7">
        <f>IF(K36="","",IFERROR(VLOOKUP(K36,'Fornecedores'!$A$2:$J$101,2,FALSE),"Fornecedor não localizado"))</f>
        <v/>
      </c>
      <c r="M36" s="8">
        <f>IF(K36="","",IFERROR(VLOOKUP(K36,'Fornecedores'!$A$2:$J$101,4,FALSE),""))</f>
        <v/>
      </c>
      <c r="N36" s="34" t="n"/>
      <c r="O36" s="44" t="n"/>
      <c r="P36" s="34" t="n"/>
      <c r="Q36" s="34" t="n"/>
      <c r="R36" s="36">
        <f>IF(OR(I36="",N36=""),"",I36*N36)</f>
        <v/>
      </c>
      <c r="S36" s="36">
        <f>IF(R36="","",R36*IF(O36="",0,O36))</f>
        <v/>
      </c>
      <c r="T36" s="36">
        <f>IF(R36="","",R36-S36+IF(P36="",0,P36)+IF(Q36="",0,Q36))</f>
        <v/>
      </c>
      <c r="U36" s="36">
        <f>IF(OR(A36="",T36=""),"",IFERROR(MAXIFS($T$2:$T$101,$A$2:$A$101,A36)-T36,0))</f>
        <v/>
      </c>
      <c r="V36" s="12">
        <f>IF(A36="","",IF(W36="Aprovada","Aprovada",IF(C36="","",IF(C36&lt;TODAY(),"Vencida","Vigente"))))</f>
        <v/>
      </c>
      <c r="W36" s="5" t="n"/>
      <c r="X36" s="4" t="n"/>
    </row>
    <row r="37" ht="30" customHeight="1">
      <c r="A37" s="2" t="n"/>
      <c r="B37" s="33" t="n"/>
      <c r="C37" s="33" t="n"/>
      <c r="D37" s="4" t="n"/>
      <c r="E37" s="2" t="n"/>
      <c r="F37" s="4" t="n"/>
      <c r="G37" s="4" t="n"/>
      <c r="H37" s="5" t="n"/>
      <c r="I37" s="6" t="n"/>
      <c r="J37" s="5" t="n"/>
      <c r="K37" s="4" t="n"/>
      <c r="L37" s="13">
        <f>IF(K37="","",IFERROR(VLOOKUP(K37,'Fornecedores'!$A$2:$J$101,2,FALSE),"Fornecedor não localizado"))</f>
        <v/>
      </c>
      <c r="M37" s="14">
        <f>IF(K37="","",IFERROR(VLOOKUP(K37,'Fornecedores'!$A$2:$J$101,4,FALSE),""))</f>
        <v/>
      </c>
      <c r="N37" s="34" t="n"/>
      <c r="O37" s="44" t="n"/>
      <c r="P37" s="34" t="n"/>
      <c r="Q37" s="34" t="n"/>
      <c r="R37" s="37">
        <f>IF(OR(I37="",N37=""),"",I37*N37)</f>
        <v/>
      </c>
      <c r="S37" s="37">
        <f>IF(R37="","",R37*IF(O37="",0,O37))</f>
        <v/>
      </c>
      <c r="T37" s="37">
        <f>IF(R37="","",R37-S37+IF(P37="",0,P37)+IF(Q37="",0,Q37))</f>
        <v/>
      </c>
      <c r="U37" s="37">
        <f>IF(OR(A37="",T37=""),"",IFERROR(MAXIFS($T$2:$T$101,$A$2:$A$101,A37)-T37,0))</f>
        <v/>
      </c>
      <c r="V37" s="16">
        <f>IF(A37="","",IF(W37="Aprovada","Aprovada",IF(C37="","",IF(C37&lt;TODAY(),"Vencida","Vigente"))))</f>
        <v/>
      </c>
      <c r="W37" s="5" t="n"/>
      <c r="X37" s="4" t="n"/>
    </row>
    <row r="38" ht="30" customHeight="1">
      <c r="A38" s="2" t="n"/>
      <c r="B38" s="33" t="n"/>
      <c r="C38" s="33" t="n"/>
      <c r="D38" s="4" t="n"/>
      <c r="E38" s="2" t="n"/>
      <c r="F38" s="4" t="n"/>
      <c r="G38" s="4" t="n"/>
      <c r="H38" s="5" t="n"/>
      <c r="I38" s="6" t="n"/>
      <c r="J38" s="5" t="n"/>
      <c r="K38" s="4" t="n"/>
      <c r="L38" s="7">
        <f>IF(K38="","",IFERROR(VLOOKUP(K38,'Fornecedores'!$A$2:$J$101,2,FALSE),"Fornecedor não localizado"))</f>
        <v/>
      </c>
      <c r="M38" s="8">
        <f>IF(K38="","",IFERROR(VLOOKUP(K38,'Fornecedores'!$A$2:$J$101,4,FALSE),""))</f>
        <v/>
      </c>
      <c r="N38" s="34" t="n"/>
      <c r="O38" s="44" t="n"/>
      <c r="P38" s="34" t="n"/>
      <c r="Q38" s="34" t="n"/>
      <c r="R38" s="36">
        <f>IF(OR(I38="",N38=""),"",I38*N38)</f>
        <v/>
      </c>
      <c r="S38" s="36">
        <f>IF(R38="","",R38*IF(O38="",0,O38))</f>
        <v/>
      </c>
      <c r="T38" s="36">
        <f>IF(R38="","",R38-S38+IF(P38="",0,P38)+IF(Q38="",0,Q38))</f>
        <v/>
      </c>
      <c r="U38" s="36">
        <f>IF(OR(A38="",T38=""),"",IFERROR(MAXIFS($T$2:$T$101,$A$2:$A$101,A38)-T38,0))</f>
        <v/>
      </c>
      <c r="V38" s="12">
        <f>IF(A38="","",IF(W38="Aprovada","Aprovada",IF(C38="","",IF(C38&lt;TODAY(),"Vencida","Vigente"))))</f>
        <v/>
      </c>
      <c r="W38" s="5" t="n"/>
      <c r="X38" s="4" t="n"/>
    </row>
    <row r="39" ht="30" customHeight="1">
      <c r="A39" s="2" t="n"/>
      <c r="B39" s="33" t="n"/>
      <c r="C39" s="33" t="n"/>
      <c r="D39" s="4" t="n"/>
      <c r="E39" s="2" t="n"/>
      <c r="F39" s="4" t="n"/>
      <c r="G39" s="4" t="n"/>
      <c r="H39" s="5" t="n"/>
      <c r="I39" s="6" t="n"/>
      <c r="J39" s="5" t="n"/>
      <c r="K39" s="4" t="n"/>
      <c r="L39" s="13">
        <f>IF(K39="","",IFERROR(VLOOKUP(K39,'Fornecedores'!$A$2:$J$101,2,FALSE),"Fornecedor não localizado"))</f>
        <v/>
      </c>
      <c r="M39" s="14">
        <f>IF(K39="","",IFERROR(VLOOKUP(K39,'Fornecedores'!$A$2:$J$101,4,FALSE),""))</f>
        <v/>
      </c>
      <c r="N39" s="34" t="n"/>
      <c r="O39" s="44" t="n"/>
      <c r="P39" s="34" t="n"/>
      <c r="Q39" s="34" t="n"/>
      <c r="R39" s="37">
        <f>IF(OR(I39="",N39=""),"",I39*N39)</f>
        <v/>
      </c>
      <c r="S39" s="37">
        <f>IF(R39="","",R39*IF(O39="",0,O39))</f>
        <v/>
      </c>
      <c r="T39" s="37">
        <f>IF(R39="","",R39-S39+IF(P39="",0,P39)+IF(Q39="",0,Q39))</f>
        <v/>
      </c>
      <c r="U39" s="37">
        <f>IF(OR(A39="",T39=""),"",IFERROR(MAXIFS($T$2:$T$101,$A$2:$A$101,A39)-T39,0))</f>
        <v/>
      </c>
      <c r="V39" s="16">
        <f>IF(A39="","",IF(W39="Aprovada","Aprovada",IF(C39="","",IF(C39&lt;TODAY(),"Vencida","Vigente"))))</f>
        <v/>
      </c>
      <c r="W39" s="5" t="n"/>
      <c r="X39" s="4" t="n"/>
    </row>
    <row r="40" ht="30" customHeight="1">
      <c r="A40" s="2" t="n"/>
      <c r="B40" s="33" t="n"/>
      <c r="C40" s="33" t="n"/>
      <c r="D40" s="4" t="n"/>
      <c r="E40" s="2" t="n"/>
      <c r="F40" s="4" t="n"/>
      <c r="G40" s="4" t="n"/>
      <c r="H40" s="5" t="n"/>
      <c r="I40" s="6" t="n"/>
      <c r="J40" s="5" t="n"/>
      <c r="K40" s="4" t="n"/>
      <c r="L40" s="7">
        <f>IF(K40="","",IFERROR(VLOOKUP(K40,'Fornecedores'!$A$2:$J$101,2,FALSE),"Fornecedor não localizado"))</f>
        <v/>
      </c>
      <c r="M40" s="8">
        <f>IF(K40="","",IFERROR(VLOOKUP(K40,'Fornecedores'!$A$2:$J$101,4,FALSE),""))</f>
        <v/>
      </c>
      <c r="N40" s="34" t="n"/>
      <c r="O40" s="44" t="n"/>
      <c r="P40" s="34" t="n"/>
      <c r="Q40" s="34" t="n"/>
      <c r="R40" s="36">
        <f>IF(OR(I40="",N40=""),"",I40*N40)</f>
        <v/>
      </c>
      <c r="S40" s="36">
        <f>IF(R40="","",R40*IF(O40="",0,O40))</f>
        <v/>
      </c>
      <c r="T40" s="36">
        <f>IF(R40="","",R40-S40+IF(P40="",0,P40)+IF(Q40="",0,Q40))</f>
        <v/>
      </c>
      <c r="U40" s="36">
        <f>IF(OR(A40="",T40=""),"",IFERROR(MAXIFS($T$2:$T$101,$A$2:$A$101,A40)-T40,0))</f>
        <v/>
      </c>
      <c r="V40" s="12">
        <f>IF(A40="","",IF(W40="Aprovada","Aprovada",IF(C40="","",IF(C40&lt;TODAY(),"Vencida","Vigente"))))</f>
        <v/>
      </c>
      <c r="W40" s="5" t="n"/>
      <c r="X40" s="4" t="n"/>
    </row>
    <row r="41" ht="30" customHeight="1">
      <c r="A41" s="2" t="n"/>
      <c r="B41" s="33" t="n"/>
      <c r="C41" s="33" t="n"/>
      <c r="D41" s="4" t="n"/>
      <c r="E41" s="2" t="n"/>
      <c r="F41" s="4" t="n"/>
      <c r="G41" s="4" t="n"/>
      <c r="H41" s="5" t="n"/>
      <c r="I41" s="6" t="n"/>
      <c r="J41" s="5" t="n"/>
      <c r="K41" s="4" t="n"/>
      <c r="L41" s="13">
        <f>IF(K41="","",IFERROR(VLOOKUP(K41,'Fornecedores'!$A$2:$J$101,2,FALSE),"Fornecedor não localizado"))</f>
        <v/>
      </c>
      <c r="M41" s="14">
        <f>IF(K41="","",IFERROR(VLOOKUP(K41,'Fornecedores'!$A$2:$J$101,4,FALSE),""))</f>
        <v/>
      </c>
      <c r="N41" s="34" t="n"/>
      <c r="O41" s="44" t="n"/>
      <c r="P41" s="34" t="n"/>
      <c r="Q41" s="34" t="n"/>
      <c r="R41" s="37">
        <f>IF(OR(I41="",N41=""),"",I41*N41)</f>
        <v/>
      </c>
      <c r="S41" s="37">
        <f>IF(R41="","",R41*IF(O41="",0,O41))</f>
        <v/>
      </c>
      <c r="T41" s="37">
        <f>IF(R41="","",R41-S41+IF(P41="",0,P41)+IF(Q41="",0,Q41))</f>
        <v/>
      </c>
      <c r="U41" s="37">
        <f>IF(OR(A41="",T41=""),"",IFERROR(MAXIFS($T$2:$T$101,$A$2:$A$101,A41)-T41,0))</f>
        <v/>
      </c>
      <c r="V41" s="16">
        <f>IF(A41="","",IF(W41="Aprovada","Aprovada",IF(C41="","",IF(C41&lt;TODAY(),"Vencida","Vigente"))))</f>
        <v/>
      </c>
      <c r="W41" s="5" t="n"/>
      <c r="X41" s="4" t="n"/>
    </row>
    <row r="42" ht="30" customHeight="1">
      <c r="A42" s="2" t="n"/>
      <c r="B42" s="33" t="n"/>
      <c r="C42" s="33" t="n"/>
      <c r="D42" s="4" t="n"/>
      <c r="E42" s="2" t="n"/>
      <c r="F42" s="4" t="n"/>
      <c r="G42" s="4" t="n"/>
      <c r="H42" s="5" t="n"/>
      <c r="I42" s="6" t="n"/>
      <c r="J42" s="5" t="n"/>
      <c r="K42" s="4" t="n"/>
      <c r="L42" s="7">
        <f>IF(K42="","",IFERROR(VLOOKUP(K42,'Fornecedores'!$A$2:$J$101,2,FALSE),"Fornecedor não localizado"))</f>
        <v/>
      </c>
      <c r="M42" s="8">
        <f>IF(K42="","",IFERROR(VLOOKUP(K42,'Fornecedores'!$A$2:$J$101,4,FALSE),""))</f>
        <v/>
      </c>
      <c r="N42" s="34" t="n"/>
      <c r="O42" s="44" t="n"/>
      <c r="P42" s="34" t="n"/>
      <c r="Q42" s="34" t="n"/>
      <c r="R42" s="36">
        <f>IF(OR(I42="",N42=""),"",I42*N42)</f>
        <v/>
      </c>
      <c r="S42" s="36">
        <f>IF(R42="","",R42*IF(O42="",0,O42))</f>
        <v/>
      </c>
      <c r="T42" s="36">
        <f>IF(R42="","",R42-S42+IF(P42="",0,P42)+IF(Q42="",0,Q42))</f>
        <v/>
      </c>
      <c r="U42" s="36">
        <f>IF(OR(A42="",T42=""),"",IFERROR(MAXIFS($T$2:$T$101,$A$2:$A$101,A42)-T42,0))</f>
        <v/>
      </c>
      <c r="V42" s="12">
        <f>IF(A42="","",IF(W42="Aprovada","Aprovada",IF(C42="","",IF(C42&lt;TODAY(),"Vencida","Vigente"))))</f>
        <v/>
      </c>
      <c r="W42" s="5" t="n"/>
      <c r="X42" s="4" t="n"/>
    </row>
    <row r="43" ht="30" customHeight="1">
      <c r="A43" s="2" t="n"/>
      <c r="B43" s="33" t="n"/>
      <c r="C43" s="33" t="n"/>
      <c r="D43" s="4" t="n"/>
      <c r="E43" s="2" t="n"/>
      <c r="F43" s="4" t="n"/>
      <c r="G43" s="4" t="n"/>
      <c r="H43" s="5" t="n"/>
      <c r="I43" s="6" t="n"/>
      <c r="J43" s="5" t="n"/>
      <c r="K43" s="4" t="n"/>
      <c r="L43" s="13">
        <f>IF(K43="","",IFERROR(VLOOKUP(K43,'Fornecedores'!$A$2:$J$101,2,FALSE),"Fornecedor não localizado"))</f>
        <v/>
      </c>
      <c r="M43" s="14">
        <f>IF(K43="","",IFERROR(VLOOKUP(K43,'Fornecedores'!$A$2:$J$101,4,FALSE),""))</f>
        <v/>
      </c>
      <c r="N43" s="34" t="n"/>
      <c r="O43" s="44" t="n"/>
      <c r="P43" s="34" t="n"/>
      <c r="Q43" s="34" t="n"/>
      <c r="R43" s="37">
        <f>IF(OR(I43="",N43=""),"",I43*N43)</f>
        <v/>
      </c>
      <c r="S43" s="37">
        <f>IF(R43="","",R43*IF(O43="",0,O43))</f>
        <v/>
      </c>
      <c r="T43" s="37">
        <f>IF(R43="","",R43-S43+IF(P43="",0,P43)+IF(Q43="",0,Q43))</f>
        <v/>
      </c>
      <c r="U43" s="37">
        <f>IF(OR(A43="",T43=""),"",IFERROR(MAXIFS($T$2:$T$101,$A$2:$A$101,A43)-T43,0))</f>
        <v/>
      </c>
      <c r="V43" s="16">
        <f>IF(A43="","",IF(W43="Aprovada","Aprovada",IF(C43="","",IF(C43&lt;TODAY(),"Vencida","Vigente"))))</f>
        <v/>
      </c>
      <c r="W43" s="5" t="n"/>
      <c r="X43" s="4" t="n"/>
    </row>
    <row r="44" ht="30" customHeight="1">
      <c r="A44" s="2" t="n"/>
      <c r="B44" s="33" t="n"/>
      <c r="C44" s="33" t="n"/>
      <c r="D44" s="4" t="n"/>
      <c r="E44" s="2" t="n"/>
      <c r="F44" s="4" t="n"/>
      <c r="G44" s="4" t="n"/>
      <c r="H44" s="5" t="n"/>
      <c r="I44" s="6" t="n"/>
      <c r="J44" s="5" t="n"/>
      <c r="K44" s="4" t="n"/>
      <c r="L44" s="7">
        <f>IF(K44="","",IFERROR(VLOOKUP(K44,'Fornecedores'!$A$2:$J$101,2,FALSE),"Fornecedor não localizado"))</f>
        <v/>
      </c>
      <c r="M44" s="8">
        <f>IF(K44="","",IFERROR(VLOOKUP(K44,'Fornecedores'!$A$2:$J$101,4,FALSE),""))</f>
        <v/>
      </c>
      <c r="N44" s="34" t="n"/>
      <c r="O44" s="44" t="n"/>
      <c r="P44" s="34" t="n"/>
      <c r="Q44" s="34" t="n"/>
      <c r="R44" s="36">
        <f>IF(OR(I44="",N44=""),"",I44*N44)</f>
        <v/>
      </c>
      <c r="S44" s="36">
        <f>IF(R44="","",R44*IF(O44="",0,O44))</f>
        <v/>
      </c>
      <c r="T44" s="36">
        <f>IF(R44="","",R44-S44+IF(P44="",0,P44)+IF(Q44="",0,Q44))</f>
        <v/>
      </c>
      <c r="U44" s="36">
        <f>IF(OR(A44="",T44=""),"",IFERROR(MAXIFS($T$2:$T$101,$A$2:$A$101,A44)-T44,0))</f>
        <v/>
      </c>
      <c r="V44" s="12">
        <f>IF(A44="","",IF(W44="Aprovada","Aprovada",IF(C44="","",IF(C44&lt;TODAY(),"Vencida","Vigente"))))</f>
        <v/>
      </c>
      <c r="W44" s="5" t="n"/>
      <c r="X44" s="4" t="n"/>
    </row>
    <row r="45" ht="30" customHeight="1">
      <c r="A45" s="2" t="n"/>
      <c r="B45" s="33" t="n"/>
      <c r="C45" s="33" t="n"/>
      <c r="D45" s="4" t="n"/>
      <c r="E45" s="2" t="n"/>
      <c r="F45" s="4" t="n"/>
      <c r="G45" s="4" t="n"/>
      <c r="H45" s="5" t="n"/>
      <c r="I45" s="6" t="n"/>
      <c r="J45" s="5" t="n"/>
      <c r="K45" s="4" t="n"/>
      <c r="L45" s="13">
        <f>IF(K45="","",IFERROR(VLOOKUP(K45,'Fornecedores'!$A$2:$J$101,2,FALSE),"Fornecedor não localizado"))</f>
        <v/>
      </c>
      <c r="M45" s="14">
        <f>IF(K45="","",IFERROR(VLOOKUP(K45,'Fornecedores'!$A$2:$J$101,4,FALSE),""))</f>
        <v/>
      </c>
      <c r="N45" s="34" t="n"/>
      <c r="O45" s="44" t="n"/>
      <c r="P45" s="34" t="n"/>
      <c r="Q45" s="34" t="n"/>
      <c r="R45" s="37">
        <f>IF(OR(I45="",N45=""),"",I45*N45)</f>
        <v/>
      </c>
      <c r="S45" s="37">
        <f>IF(R45="","",R45*IF(O45="",0,O45))</f>
        <v/>
      </c>
      <c r="T45" s="37">
        <f>IF(R45="","",R45-S45+IF(P45="",0,P45)+IF(Q45="",0,Q45))</f>
        <v/>
      </c>
      <c r="U45" s="37">
        <f>IF(OR(A45="",T45=""),"",IFERROR(MAXIFS($T$2:$T$101,$A$2:$A$101,A45)-T45,0))</f>
        <v/>
      </c>
      <c r="V45" s="16">
        <f>IF(A45="","",IF(W45="Aprovada","Aprovada",IF(C45="","",IF(C45&lt;TODAY(),"Vencida","Vigente"))))</f>
        <v/>
      </c>
      <c r="W45" s="5" t="n"/>
      <c r="X45" s="4" t="n"/>
    </row>
    <row r="46" ht="30" customHeight="1">
      <c r="A46" s="2" t="n"/>
      <c r="B46" s="33" t="n"/>
      <c r="C46" s="33" t="n"/>
      <c r="D46" s="4" t="n"/>
      <c r="E46" s="2" t="n"/>
      <c r="F46" s="4" t="n"/>
      <c r="G46" s="4" t="n"/>
      <c r="H46" s="5" t="n"/>
      <c r="I46" s="6" t="n"/>
      <c r="J46" s="5" t="n"/>
      <c r="K46" s="4" t="n"/>
      <c r="L46" s="7">
        <f>IF(K46="","",IFERROR(VLOOKUP(K46,'Fornecedores'!$A$2:$J$101,2,FALSE),"Fornecedor não localizado"))</f>
        <v/>
      </c>
      <c r="M46" s="8">
        <f>IF(K46="","",IFERROR(VLOOKUP(K46,'Fornecedores'!$A$2:$J$101,4,FALSE),""))</f>
        <v/>
      </c>
      <c r="N46" s="34" t="n"/>
      <c r="O46" s="44" t="n"/>
      <c r="P46" s="34" t="n"/>
      <c r="Q46" s="34" t="n"/>
      <c r="R46" s="36">
        <f>IF(OR(I46="",N46=""),"",I46*N46)</f>
        <v/>
      </c>
      <c r="S46" s="36">
        <f>IF(R46="","",R46*IF(O46="",0,O46))</f>
        <v/>
      </c>
      <c r="T46" s="36">
        <f>IF(R46="","",R46-S46+IF(P46="",0,P46)+IF(Q46="",0,Q46))</f>
        <v/>
      </c>
      <c r="U46" s="36">
        <f>IF(OR(A46="",T46=""),"",IFERROR(MAXIFS($T$2:$T$101,$A$2:$A$101,A46)-T46,0))</f>
        <v/>
      </c>
      <c r="V46" s="12">
        <f>IF(A46="","",IF(W46="Aprovada","Aprovada",IF(C46="","",IF(C46&lt;TODAY(),"Vencida","Vigente"))))</f>
        <v/>
      </c>
      <c r="W46" s="5" t="n"/>
      <c r="X46" s="4" t="n"/>
    </row>
    <row r="47" ht="30" customHeight="1">
      <c r="A47" s="2" t="n"/>
      <c r="B47" s="33" t="n"/>
      <c r="C47" s="33" t="n"/>
      <c r="D47" s="4" t="n"/>
      <c r="E47" s="2" t="n"/>
      <c r="F47" s="4" t="n"/>
      <c r="G47" s="4" t="n"/>
      <c r="H47" s="5" t="n"/>
      <c r="I47" s="6" t="n"/>
      <c r="J47" s="5" t="n"/>
      <c r="K47" s="4" t="n"/>
      <c r="L47" s="13">
        <f>IF(K47="","",IFERROR(VLOOKUP(K47,'Fornecedores'!$A$2:$J$101,2,FALSE),"Fornecedor não localizado"))</f>
        <v/>
      </c>
      <c r="M47" s="14">
        <f>IF(K47="","",IFERROR(VLOOKUP(K47,'Fornecedores'!$A$2:$J$101,4,FALSE),""))</f>
        <v/>
      </c>
      <c r="N47" s="34" t="n"/>
      <c r="O47" s="44" t="n"/>
      <c r="P47" s="34" t="n"/>
      <c r="Q47" s="34" t="n"/>
      <c r="R47" s="37">
        <f>IF(OR(I47="",N47=""),"",I47*N47)</f>
        <v/>
      </c>
      <c r="S47" s="37">
        <f>IF(R47="","",R47*IF(O47="",0,O47))</f>
        <v/>
      </c>
      <c r="T47" s="37">
        <f>IF(R47="","",R47-S47+IF(P47="",0,P47)+IF(Q47="",0,Q47))</f>
        <v/>
      </c>
      <c r="U47" s="37">
        <f>IF(OR(A47="",T47=""),"",IFERROR(MAXIFS($T$2:$T$101,$A$2:$A$101,A47)-T47,0))</f>
        <v/>
      </c>
      <c r="V47" s="16">
        <f>IF(A47="","",IF(W47="Aprovada","Aprovada",IF(C47="","",IF(C47&lt;TODAY(),"Vencida","Vigente"))))</f>
        <v/>
      </c>
      <c r="W47" s="5" t="n"/>
      <c r="X47" s="4" t="n"/>
    </row>
    <row r="48" ht="30" customHeight="1">
      <c r="A48" s="2" t="n"/>
      <c r="B48" s="33" t="n"/>
      <c r="C48" s="33" t="n"/>
      <c r="D48" s="4" t="n"/>
      <c r="E48" s="2" t="n"/>
      <c r="F48" s="4" t="n"/>
      <c r="G48" s="4" t="n"/>
      <c r="H48" s="5" t="n"/>
      <c r="I48" s="6" t="n"/>
      <c r="J48" s="5" t="n"/>
      <c r="K48" s="4" t="n"/>
      <c r="L48" s="7">
        <f>IF(K48="","",IFERROR(VLOOKUP(K48,'Fornecedores'!$A$2:$J$101,2,FALSE),"Fornecedor não localizado"))</f>
        <v/>
      </c>
      <c r="M48" s="8">
        <f>IF(K48="","",IFERROR(VLOOKUP(K48,'Fornecedores'!$A$2:$J$101,4,FALSE),""))</f>
        <v/>
      </c>
      <c r="N48" s="34" t="n"/>
      <c r="O48" s="44" t="n"/>
      <c r="P48" s="34" t="n"/>
      <c r="Q48" s="34" t="n"/>
      <c r="R48" s="36">
        <f>IF(OR(I48="",N48=""),"",I48*N48)</f>
        <v/>
      </c>
      <c r="S48" s="36">
        <f>IF(R48="","",R48*IF(O48="",0,O48))</f>
        <v/>
      </c>
      <c r="T48" s="36">
        <f>IF(R48="","",R48-S48+IF(P48="",0,P48)+IF(Q48="",0,Q48))</f>
        <v/>
      </c>
      <c r="U48" s="36">
        <f>IF(OR(A48="",T48=""),"",IFERROR(MAXIFS($T$2:$T$101,$A$2:$A$101,A48)-T48,0))</f>
        <v/>
      </c>
      <c r="V48" s="12">
        <f>IF(A48="","",IF(W48="Aprovada","Aprovada",IF(C48="","",IF(C48&lt;TODAY(),"Vencida","Vigente"))))</f>
        <v/>
      </c>
      <c r="W48" s="5" t="n"/>
      <c r="X48" s="4" t="n"/>
    </row>
    <row r="49" ht="30" customHeight="1">
      <c r="A49" s="2" t="n"/>
      <c r="B49" s="33" t="n"/>
      <c r="C49" s="33" t="n"/>
      <c r="D49" s="4" t="n"/>
      <c r="E49" s="2" t="n"/>
      <c r="F49" s="4" t="n"/>
      <c r="G49" s="4" t="n"/>
      <c r="H49" s="5" t="n"/>
      <c r="I49" s="6" t="n"/>
      <c r="J49" s="5" t="n"/>
      <c r="K49" s="4" t="n"/>
      <c r="L49" s="13">
        <f>IF(K49="","",IFERROR(VLOOKUP(K49,'Fornecedores'!$A$2:$J$101,2,FALSE),"Fornecedor não localizado"))</f>
        <v/>
      </c>
      <c r="M49" s="14">
        <f>IF(K49="","",IFERROR(VLOOKUP(K49,'Fornecedores'!$A$2:$J$101,4,FALSE),""))</f>
        <v/>
      </c>
      <c r="N49" s="34" t="n"/>
      <c r="O49" s="44" t="n"/>
      <c r="P49" s="34" t="n"/>
      <c r="Q49" s="34" t="n"/>
      <c r="R49" s="37">
        <f>IF(OR(I49="",N49=""),"",I49*N49)</f>
        <v/>
      </c>
      <c r="S49" s="37">
        <f>IF(R49="","",R49*IF(O49="",0,O49))</f>
        <v/>
      </c>
      <c r="T49" s="37">
        <f>IF(R49="","",R49-S49+IF(P49="",0,P49)+IF(Q49="",0,Q49))</f>
        <v/>
      </c>
      <c r="U49" s="37">
        <f>IF(OR(A49="",T49=""),"",IFERROR(MAXIFS($T$2:$T$101,$A$2:$A$101,A49)-T49,0))</f>
        <v/>
      </c>
      <c r="V49" s="16">
        <f>IF(A49="","",IF(W49="Aprovada","Aprovada",IF(C49="","",IF(C49&lt;TODAY(),"Vencida","Vigente"))))</f>
        <v/>
      </c>
      <c r="W49" s="5" t="n"/>
      <c r="X49" s="4" t="n"/>
    </row>
    <row r="50" ht="30" customHeight="1">
      <c r="A50" s="2" t="n"/>
      <c r="B50" s="33" t="n"/>
      <c r="C50" s="33" t="n"/>
      <c r="D50" s="4" t="n"/>
      <c r="E50" s="2" t="n"/>
      <c r="F50" s="4" t="n"/>
      <c r="G50" s="4" t="n"/>
      <c r="H50" s="5" t="n"/>
      <c r="I50" s="6" t="n"/>
      <c r="J50" s="5" t="n"/>
      <c r="K50" s="4" t="n"/>
      <c r="L50" s="7">
        <f>IF(K50="","",IFERROR(VLOOKUP(K50,'Fornecedores'!$A$2:$J$101,2,FALSE),"Fornecedor não localizado"))</f>
        <v/>
      </c>
      <c r="M50" s="8">
        <f>IF(K50="","",IFERROR(VLOOKUP(K50,'Fornecedores'!$A$2:$J$101,4,FALSE),""))</f>
        <v/>
      </c>
      <c r="N50" s="34" t="n"/>
      <c r="O50" s="44" t="n"/>
      <c r="P50" s="34" t="n"/>
      <c r="Q50" s="34" t="n"/>
      <c r="R50" s="36">
        <f>IF(OR(I50="",N50=""),"",I50*N50)</f>
        <v/>
      </c>
      <c r="S50" s="36">
        <f>IF(R50="","",R50*IF(O50="",0,O50))</f>
        <v/>
      </c>
      <c r="T50" s="36">
        <f>IF(R50="","",R50-S50+IF(P50="",0,P50)+IF(Q50="",0,Q50))</f>
        <v/>
      </c>
      <c r="U50" s="36">
        <f>IF(OR(A50="",T50=""),"",IFERROR(MAXIFS($T$2:$T$101,$A$2:$A$101,A50)-T50,0))</f>
        <v/>
      </c>
      <c r="V50" s="12">
        <f>IF(A50="","",IF(W50="Aprovada","Aprovada",IF(C50="","",IF(C50&lt;TODAY(),"Vencida","Vigente"))))</f>
        <v/>
      </c>
      <c r="W50" s="5" t="n"/>
      <c r="X50" s="4" t="n"/>
    </row>
    <row r="51" ht="30" customHeight="1">
      <c r="A51" s="2" t="n"/>
      <c r="B51" s="33" t="n"/>
      <c r="C51" s="33" t="n"/>
      <c r="D51" s="4" t="n"/>
      <c r="E51" s="2" t="n"/>
      <c r="F51" s="4" t="n"/>
      <c r="G51" s="4" t="n"/>
      <c r="H51" s="5" t="n"/>
      <c r="I51" s="6" t="n"/>
      <c r="J51" s="5" t="n"/>
      <c r="K51" s="4" t="n"/>
      <c r="L51" s="13">
        <f>IF(K51="","",IFERROR(VLOOKUP(K51,'Fornecedores'!$A$2:$J$101,2,FALSE),"Fornecedor não localizado"))</f>
        <v/>
      </c>
      <c r="M51" s="14">
        <f>IF(K51="","",IFERROR(VLOOKUP(K51,'Fornecedores'!$A$2:$J$101,4,FALSE),""))</f>
        <v/>
      </c>
      <c r="N51" s="34" t="n"/>
      <c r="O51" s="44" t="n"/>
      <c r="P51" s="34" t="n"/>
      <c r="Q51" s="34" t="n"/>
      <c r="R51" s="37">
        <f>IF(OR(I51="",N51=""),"",I51*N51)</f>
        <v/>
      </c>
      <c r="S51" s="37">
        <f>IF(R51="","",R51*IF(O51="",0,O51))</f>
        <v/>
      </c>
      <c r="T51" s="37">
        <f>IF(R51="","",R51-S51+IF(P51="",0,P51)+IF(Q51="",0,Q51))</f>
        <v/>
      </c>
      <c r="U51" s="37">
        <f>IF(OR(A51="",T51=""),"",IFERROR(MAXIFS($T$2:$T$101,$A$2:$A$101,A51)-T51,0))</f>
        <v/>
      </c>
      <c r="V51" s="16">
        <f>IF(A51="","",IF(W51="Aprovada","Aprovada",IF(C51="","",IF(C51&lt;TODAY(),"Vencida","Vigente"))))</f>
        <v/>
      </c>
      <c r="W51" s="5" t="n"/>
      <c r="X51" s="4" t="n"/>
    </row>
    <row r="52" ht="30" customHeight="1">
      <c r="A52" s="2" t="n"/>
      <c r="B52" s="33" t="n"/>
      <c r="C52" s="33" t="n"/>
      <c r="D52" s="4" t="n"/>
      <c r="E52" s="2" t="n"/>
      <c r="F52" s="4" t="n"/>
      <c r="G52" s="4" t="n"/>
      <c r="H52" s="5" t="n"/>
      <c r="I52" s="6" t="n"/>
      <c r="J52" s="5" t="n"/>
      <c r="K52" s="4" t="n"/>
      <c r="L52" s="7">
        <f>IF(K52="","",IFERROR(VLOOKUP(K52,'Fornecedores'!$A$2:$J$101,2,FALSE),"Fornecedor não localizado"))</f>
        <v/>
      </c>
      <c r="M52" s="8">
        <f>IF(K52="","",IFERROR(VLOOKUP(K52,'Fornecedores'!$A$2:$J$101,4,FALSE),""))</f>
        <v/>
      </c>
      <c r="N52" s="34" t="n"/>
      <c r="O52" s="44" t="n"/>
      <c r="P52" s="34" t="n"/>
      <c r="Q52" s="34" t="n"/>
      <c r="R52" s="36">
        <f>IF(OR(I52="",N52=""),"",I52*N52)</f>
        <v/>
      </c>
      <c r="S52" s="36">
        <f>IF(R52="","",R52*IF(O52="",0,O52))</f>
        <v/>
      </c>
      <c r="T52" s="36">
        <f>IF(R52="","",R52-S52+IF(P52="",0,P52)+IF(Q52="",0,Q52))</f>
        <v/>
      </c>
      <c r="U52" s="36">
        <f>IF(OR(A52="",T52=""),"",IFERROR(MAXIFS($T$2:$T$101,$A$2:$A$101,A52)-T52,0))</f>
        <v/>
      </c>
      <c r="V52" s="12">
        <f>IF(A52="","",IF(W52="Aprovada","Aprovada",IF(C52="","",IF(C52&lt;TODAY(),"Vencida","Vigente"))))</f>
        <v/>
      </c>
      <c r="W52" s="5" t="n"/>
      <c r="X52" s="4" t="n"/>
    </row>
    <row r="53" ht="30" customHeight="1">
      <c r="A53" s="2" t="n"/>
      <c r="B53" s="33" t="n"/>
      <c r="C53" s="33" t="n"/>
      <c r="D53" s="4" t="n"/>
      <c r="E53" s="2" t="n"/>
      <c r="F53" s="4" t="n"/>
      <c r="G53" s="4" t="n"/>
      <c r="H53" s="5" t="n"/>
      <c r="I53" s="6" t="n"/>
      <c r="J53" s="5" t="n"/>
      <c r="K53" s="4" t="n"/>
      <c r="L53" s="13">
        <f>IF(K53="","",IFERROR(VLOOKUP(K53,'Fornecedores'!$A$2:$J$101,2,FALSE),"Fornecedor não localizado"))</f>
        <v/>
      </c>
      <c r="M53" s="14">
        <f>IF(K53="","",IFERROR(VLOOKUP(K53,'Fornecedores'!$A$2:$J$101,4,FALSE),""))</f>
        <v/>
      </c>
      <c r="N53" s="34" t="n"/>
      <c r="O53" s="44" t="n"/>
      <c r="P53" s="34" t="n"/>
      <c r="Q53" s="34" t="n"/>
      <c r="R53" s="37">
        <f>IF(OR(I53="",N53=""),"",I53*N53)</f>
        <v/>
      </c>
      <c r="S53" s="37">
        <f>IF(R53="","",R53*IF(O53="",0,O53))</f>
        <v/>
      </c>
      <c r="T53" s="37">
        <f>IF(R53="","",R53-S53+IF(P53="",0,P53)+IF(Q53="",0,Q53))</f>
        <v/>
      </c>
      <c r="U53" s="37">
        <f>IF(OR(A53="",T53=""),"",IFERROR(MAXIFS($T$2:$T$101,$A$2:$A$101,A53)-T53,0))</f>
        <v/>
      </c>
      <c r="V53" s="16">
        <f>IF(A53="","",IF(W53="Aprovada","Aprovada",IF(C53="","",IF(C53&lt;TODAY(),"Vencida","Vigente"))))</f>
        <v/>
      </c>
      <c r="W53" s="5" t="n"/>
      <c r="X53" s="4" t="n"/>
    </row>
    <row r="54" ht="30" customHeight="1">
      <c r="A54" s="2" t="n"/>
      <c r="B54" s="33" t="n"/>
      <c r="C54" s="33" t="n"/>
      <c r="D54" s="4" t="n"/>
      <c r="E54" s="2" t="n"/>
      <c r="F54" s="4" t="n"/>
      <c r="G54" s="4" t="n"/>
      <c r="H54" s="5" t="n"/>
      <c r="I54" s="6" t="n"/>
      <c r="J54" s="5" t="n"/>
      <c r="K54" s="4" t="n"/>
      <c r="L54" s="7">
        <f>IF(K54="","",IFERROR(VLOOKUP(K54,'Fornecedores'!$A$2:$J$101,2,FALSE),"Fornecedor não localizado"))</f>
        <v/>
      </c>
      <c r="M54" s="8">
        <f>IF(K54="","",IFERROR(VLOOKUP(K54,'Fornecedores'!$A$2:$J$101,4,FALSE),""))</f>
        <v/>
      </c>
      <c r="N54" s="34" t="n"/>
      <c r="O54" s="44" t="n"/>
      <c r="P54" s="34" t="n"/>
      <c r="Q54" s="34" t="n"/>
      <c r="R54" s="36">
        <f>IF(OR(I54="",N54=""),"",I54*N54)</f>
        <v/>
      </c>
      <c r="S54" s="36">
        <f>IF(R54="","",R54*IF(O54="",0,O54))</f>
        <v/>
      </c>
      <c r="T54" s="36">
        <f>IF(R54="","",R54-S54+IF(P54="",0,P54)+IF(Q54="",0,Q54))</f>
        <v/>
      </c>
      <c r="U54" s="36">
        <f>IF(OR(A54="",T54=""),"",IFERROR(MAXIFS($T$2:$T$101,$A$2:$A$101,A54)-T54,0))</f>
        <v/>
      </c>
      <c r="V54" s="12">
        <f>IF(A54="","",IF(W54="Aprovada","Aprovada",IF(C54="","",IF(C54&lt;TODAY(),"Vencida","Vigente"))))</f>
        <v/>
      </c>
      <c r="W54" s="5" t="n"/>
      <c r="X54" s="4" t="n"/>
    </row>
    <row r="55" ht="30" customHeight="1">
      <c r="A55" s="2" t="n"/>
      <c r="B55" s="33" t="n"/>
      <c r="C55" s="33" t="n"/>
      <c r="D55" s="4" t="n"/>
      <c r="E55" s="2" t="n"/>
      <c r="F55" s="4" t="n"/>
      <c r="G55" s="4" t="n"/>
      <c r="H55" s="5" t="n"/>
      <c r="I55" s="6" t="n"/>
      <c r="J55" s="5" t="n"/>
      <c r="K55" s="4" t="n"/>
      <c r="L55" s="13">
        <f>IF(K55="","",IFERROR(VLOOKUP(K55,'Fornecedores'!$A$2:$J$101,2,FALSE),"Fornecedor não localizado"))</f>
        <v/>
      </c>
      <c r="M55" s="14">
        <f>IF(K55="","",IFERROR(VLOOKUP(K55,'Fornecedores'!$A$2:$J$101,4,FALSE),""))</f>
        <v/>
      </c>
      <c r="N55" s="34" t="n"/>
      <c r="O55" s="44" t="n"/>
      <c r="P55" s="34" t="n"/>
      <c r="Q55" s="34" t="n"/>
      <c r="R55" s="37">
        <f>IF(OR(I55="",N55=""),"",I55*N55)</f>
        <v/>
      </c>
      <c r="S55" s="37">
        <f>IF(R55="","",R55*IF(O55="",0,O55))</f>
        <v/>
      </c>
      <c r="T55" s="37">
        <f>IF(R55="","",R55-S55+IF(P55="",0,P55)+IF(Q55="",0,Q55))</f>
        <v/>
      </c>
      <c r="U55" s="37">
        <f>IF(OR(A55="",T55=""),"",IFERROR(MAXIFS($T$2:$T$101,$A$2:$A$101,A55)-T55,0))</f>
        <v/>
      </c>
      <c r="V55" s="16">
        <f>IF(A55="","",IF(W55="Aprovada","Aprovada",IF(C55="","",IF(C55&lt;TODAY(),"Vencida","Vigente"))))</f>
        <v/>
      </c>
      <c r="W55" s="5" t="n"/>
      <c r="X55" s="4" t="n"/>
    </row>
    <row r="56" ht="30" customHeight="1">
      <c r="A56" s="2" t="n"/>
      <c r="B56" s="33" t="n"/>
      <c r="C56" s="33" t="n"/>
      <c r="D56" s="4" t="n"/>
      <c r="E56" s="2" t="n"/>
      <c r="F56" s="4" t="n"/>
      <c r="G56" s="4" t="n"/>
      <c r="H56" s="5" t="n"/>
      <c r="I56" s="6" t="n"/>
      <c r="J56" s="5" t="n"/>
      <c r="K56" s="4" t="n"/>
      <c r="L56" s="7">
        <f>IF(K56="","",IFERROR(VLOOKUP(K56,'Fornecedores'!$A$2:$J$101,2,FALSE),"Fornecedor não localizado"))</f>
        <v/>
      </c>
      <c r="M56" s="8">
        <f>IF(K56="","",IFERROR(VLOOKUP(K56,'Fornecedores'!$A$2:$J$101,4,FALSE),""))</f>
        <v/>
      </c>
      <c r="N56" s="34" t="n"/>
      <c r="O56" s="44" t="n"/>
      <c r="P56" s="34" t="n"/>
      <c r="Q56" s="34" t="n"/>
      <c r="R56" s="36">
        <f>IF(OR(I56="",N56=""),"",I56*N56)</f>
        <v/>
      </c>
      <c r="S56" s="36">
        <f>IF(R56="","",R56*IF(O56="",0,O56))</f>
        <v/>
      </c>
      <c r="T56" s="36">
        <f>IF(R56="","",R56-S56+IF(P56="",0,P56)+IF(Q56="",0,Q56))</f>
        <v/>
      </c>
      <c r="U56" s="36">
        <f>IF(OR(A56="",T56=""),"",IFERROR(MAXIFS($T$2:$T$101,$A$2:$A$101,A56)-T56,0))</f>
        <v/>
      </c>
      <c r="V56" s="12">
        <f>IF(A56="","",IF(W56="Aprovada","Aprovada",IF(C56="","",IF(C56&lt;TODAY(),"Vencida","Vigente"))))</f>
        <v/>
      </c>
      <c r="W56" s="5" t="n"/>
      <c r="X56" s="4" t="n"/>
    </row>
    <row r="57" ht="30" customHeight="1">
      <c r="A57" s="2" t="n"/>
      <c r="B57" s="33" t="n"/>
      <c r="C57" s="33" t="n"/>
      <c r="D57" s="4" t="n"/>
      <c r="E57" s="2" t="n"/>
      <c r="F57" s="4" t="n"/>
      <c r="G57" s="4" t="n"/>
      <c r="H57" s="5" t="n"/>
      <c r="I57" s="6" t="n"/>
      <c r="J57" s="5" t="n"/>
      <c r="K57" s="4" t="n"/>
      <c r="L57" s="13">
        <f>IF(K57="","",IFERROR(VLOOKUP(K57,'Fornecedores'!$A$2:$J$101,2,FALSE),"Fornecedor não localizado"))</f>
        <v/>
      </c>
      <c r="M57" s="14">
        <f>IF(K57="","",IFERROR(VLOOKUP(K57,'Fornecedores'!$A$2:$J$101,4,FALSE),""))</f>
        <v/>
      </c>
      <c r="N57" s="34" t="n"/>
      <c r="O57" s="44" t="n"/>
      <c r="P57" s="34" t="n"/>
      <c r="Q57" s="34" t="n"/>
      <c r="R57" s="37">
        <f>IF(OR(I57="",N57=""),"",I57*N57)</f>
        <v/>
      </c>
      <c r="S57" s="37">
        <f>IF(R57="","",R57*IF(O57="",0,O57))</f>
        <v/>
      </c>
      <c r="T57" s="37">
        <f>IF(R57="","",R57-S57+IF(P57="",0,P57)+IF(Q57="",0,Q57))</f>
        <v/>
      </c>
      <c r="U57" s="37">
        <f>IF(OR(A57="",T57=""),"",IFERROR(MAXIFS($T$2:$T$101,$A$2:$A$101,A57)-T57,0))</f>
        <v/>
      </c>
      <c r="V57" s="16">
        <f>IF(A57="","",IF(W57="Aprovada","Aprovada",IF(C57="","",IF(C57&lt;TODAY(),"Vencida","Vigente"))))</f>
        <v/>
      </c>
      <c r="W57" s="5" t="n"/>
      <c r="X57" s="4" t="n"/>
    </row>
    <row r="58" ht="30" customHeight="1">
      <c r="A58" s="2" t="n"/>
      <c r="B58" s="33" t="n"/>
      <c r="C58" s="33" t="n"/>
      <c r="D58" s="4" t="n"/>
      <c r="E58" s="2" t="n"/>
      <c r="F58" s="4" t="n"/>
      <c r="G58" s="4" t="n"/>
      <c r="H58" s="5" t="n"/>
      <c r="I58" s="6" t="n"/>
      <c r="J58" s="5" t="n"/>
      <c r="K58" s="4" t="n"/>
      <c r="L58" s="7">
        <f>IF(K58="","",IFERROR(VLOOKUP(K58,'Fornecedores'!$A$2:$J$101,2,FALSE),"Fornecedor não localizado"))</f>
        <v/>
      </c>
      <c r="M58" s="8">
        <f>IF(K58="","",IFERROR(VLOOKUP(K58,'Fornecedores'!$A$2:$J$101,4,FALSE),""))</f>
        <v/>
      </c>
      <c r="N58" s="34" t="n"/>
      <c r="O58" s="44" t="n"/>
      <c r="P58" s="34" t="n"/>
      <c r="Q58" s="34" t="n"/>
      <c r="R58" s="36">
        <f>IF(OR(I58="",N58=""),"",I58*N58)</f>
        <v/>
      </c>
      <c r="S58" s="36">
        <f>IF(R58="","",R58*IF(O58="",0,O58))</f>
        <v/>
      </c>
      <c r="T58" s="36">
        <f>IF(R58="","",R58-S58+IF(P58="",0,P58)+IF(Q58="",0,Q58))</f>
        <v/>
      </c>
      <c r="U58" s="36">
        <f>IF(OR(A58="",T58=""),"",IFERROR(MAXIFS($T$2:$T$101,$A$2:$A$101,A58)-T58,0))</f>
        <v/>
      </c>
      <c r="V58" s="12">
        <f>IF(A58="","",IF(W58="Aprovada","Aprovada",IF(C58="","",IF(C58&lt;TODAY(),"Vencida","Vigente"))))</f>
        <v/>
      </c>
      <c r="W58" s="5" t="n"/>
      <c r="X58" s="4" t="n"/>
    </row>
    <row r="59" ht="30" customHeight="1">
      <c r="A59" s="2" t="n"/>
      <c r="B59" s="33" t="n"/>
      <c r="C59" s="33" t="n"/>
      <c r="D59" s="4" t="n"/>
      <c r="E59" s="2" t="n"/>
      <c r="F59" s="4" t="n"/>
      <c r="G59" s="4" t="n"/>
      <c r="H59" s="5" t="n"/>
      <c r="I59" s="6" t="n"/>
      <c r="J59" s="5" t="n"/>
      <c r="K59" s="4" t="n"/>
      <c r="L59" s="13">
        <f>IF(K59="","",IFERROR(VLOOKUP(K59,'Fornecedores'!$A$2:$J$101,2,FALSE),"Fornecedor não localizado"))</f>
        <v/>
      </c>
      <c r="M59" s="14">
        <f>IF(K59="","",IFERROR(VLOOKUP(K59,'Fornecedores'!$A$2:$J$101,4,FALSE),""))</f>
        <v/>
      </c>
      <c r="N59" s="34" t="n"/>
      <c r="O59" s="44" t="n"/>
      <c r="P59" s="34" t="n"/>
      <c r="Q59" s="34" t="n"/>
      <c r="R59" s="37">
        <f>IF(OR(I59="",N59=""),"",I59*N59)</f>
        <v/>
      </c>
      <c r="S59" s="37">
        <f>IF(R59="","",R59*IF(O59="",0,O59))</f>
        <v/>
      </c>
      <c r="T59" s="37">
        <f>IF(R59="","",R59-S59+IF(P59="",0,P59)+IF(Q59="",0,Q59))</f>
        <v/>
      </c>
      <c r="U59" s="37">
        <f>IF(OR(A59="",T59=""),"",IFERROR(MAXIFS($T$2:$T$101,$A$2:$A$101,A59)-T59,0))</f>
        <v/>
      </c>
      <c r="V59" s="16">
        <f>IF(A59="","",IF(W59="Aprovada","Aprovada",IF(C59="","",IF(C59&lt;TODAY(),"Vencida","Vigente"))))</f>
        <v/>
      </c>
      <c r="W59" s="5" t="n"/>
      <c r="X59" s="4" t="n"/>
    </row>
    <row r="60" ht="30" customHeight="1">
      <c r="A60" s="2" t="n"/>
      <c r="B60" s="33" t="n"/>
      <c r="C60" s="33" t="n"/>
      <c r="D60" s="4" t="n"/>
      <c r="E60" s="2" t="n"/>
      <c r="F60" s="4" t="n"/>
      <c r="G60" s="4" t="n"/>
      <c r="H60" s="5" t="n"/>
      <c r="I60" s="6" t="n"/>
      <c r="J60" s="5" t="n"/>
      <c r="K60" s="4" t="n"/>
      <c r="L60" s="7">
        <f>IF(K60="","",IFERROR(VLOOKUP(K60,'Fornecedores'!$A$2:$J$101,2,FALSE),"Fornecedor não localizado"))</f>
        <v/>
      </c>
      <c r="M60" s="8">
        <f>IF(K60="","",IFERROR(VLOOKUP(K60,'Fornecedores'!$A$2:$J$101,4,FALSE),""))</f>
        <v/>
      </c>
      <c r="N60" s="34" t="n"/>
      <c r="O60" s="44" t="n"/>
      <c r="P60" s="34" t="n"/>
      <c r="Q60" s="34" t="n"/>
      <c r="R60" s="36">
        <f>IF(OR(I60="",N60=""),"",I60*N60)</f>
        <v/>
      </c>
      <c r="S60" s="36">
        <f>IF(R60="","",R60*IF(O60="",0,O60))</f>
        <v/>
      </c>
      <c r="T60" s="36">
        <f>IF(R60="","",R60-S60+IF(P60="",0,P60)+IF(Q60="",0,Q60))</f>
        <v/>
      </c>
      <c r="U60" s="36">
        <f>IF(OR(A60="",T60=""),"",IFERROR(MAXIFS($T$2:$T$101,$A$2:$A$101,A60)-T60,0))</f>
        <v/>
      </c>
      <c r="V60" s="12">
        <f>IF(A60="","",IF(W60="Aprovada","Aprovada",IF(C60="","",IF(C60&lt;TODAY(),"Vencida","Vigente"))))</f>
        <v/>
      </c>
      <c r="W60" s="5" t="n"/>
      <c r="X60" s="4" t="n"/>
    </row>
    <row r="61" ht="30" customHeight="1">
      <c r="A61" s="2" t="n"/>
      <c r="B61" s="33" t="n"/>
      <c r="C61" s="33" t="n"/>
      <c r="D61" s="4" t="n"/>
      <c r="E61" s="2" t="n"/>
      <c r="F61" s="4" t="n"/>
      <c r="G61" s="4" t="n"/>
      <c r="H61" s="5" t="n"/>
      <c r="I61" s="6" t="n"/>
      <c r="J61" s="5" t="n"/>
      <c r="K61" s="4" t="n"/>
      <c r="L61" s="13">
        <f>IF(K61="","",IFERROR(VLOOKUP(K61,'Fornecedores'!$A$2:$J$101,2,FALSE),"Fornecedor não localizado"))</f>
        <v/>
      </c>
      <c r="M61" s="14">
        <f>IF(K61="","",IFERROR(VLOOKUP(K61,'Fornecedores'!$A$2:$J$101,4,FALSE),""))</f>
        <v/>
      </c>
      <c r="N61" s="34" t="n"/>
      <c r="O61" s="44" t="n"/>
      <c r="P61" s="34" t="n"/>
      <c r="Q61" s="34" t="n"/>
      <c r="R61" s="37">
        <f>IF(OR(I61="",N61=""),"",I61*N61)</f>
        <v/>
      </c>
      <c r="S61" s="37">
        <f>IF(R61="","",R61*IF(O61="",0,O61))</f>
        <v/>
      </c>
      <c r="T61" s="37">
        <f>IF(R61="","",R61-S61+IF(P61="",0,P61)+IF(Q61="",0,Q61))</f>
        <v/>
      </c>
      <c r="U61" s="37">
        <f>IF(OR(A61="",T61=""),"",IFERROR(MAXIFS($T$2:$T$101,$A$2:$A$101,A61)-T61,0))</f>
        <v/>
      </c>
      <c r="V61" s="16">
        <f>IF(A61="","",IF(W61="Aprovada","Aprovada",IF(C61="","",IF(C61&lt;TODAY(),"Vencida","Vigente"))))</f>
        <v/>
      </c>
      <c r="W61" s="5" t="n"/>
      <c r="X61" s="4" t="n"/>
    </row>
    <row r="62" ht="30" customHeight="1">
      <c r="A62" s="2" t="n"/>
      <c r="B62" s="33" t="n"/>
      <c r="C62" s="33" t="n"/>
      <c r="D62" s="4" t="n"/>
      <c r="E62" s="2" t="n"/>
      <c r="F62" s="4" t="n"/>
      <c r="G62" s="4" t="n"/>
      <c r="H62" s="5" t="n"/>
      <c r="I62" s="6" t="n"/>
      <c r="J62" s="5" t="n"/>
      <c r="K62" s="4" t="n"/>
      <c r="L62" s="7">
        <f>IF(K62="","",IFERROR(VLOOKUP(K62,'Fornecedores'!$A$2:$J$101,2,FALSE),"Fornecedor não localizado"))</f>
        <v/>
      </c>
      <c r="M62" s="8">
        <f>IF(K62="","",IFERROR(VLOOKUP(K62,'Fornecedores'!$A$2:$J$101,4,FALSE),""))</f>
        <v/>
      </c>
      <c r="N62" s="34" t="n"/>
      <c r="O62" s="44" t="n"/>
      <c r="P62" s="34" t="n"/>
      <c r="Q62" s="34" t="n"/>
      <c r="R62" s="36">
        <f>IF(OR(I62="",N62=""),"",I62*N62)</f>
        <v/>
      </c>
      <c r="S62" s="36">
        <f>IF(R62="","",R62*IF(O62="",0,O62))</f>
        <v/>
      </c>
      <c r="T62" s="36">
        <f>IF(R62="","",R62-S62+IF(P62="",0,P62)+IF(Q62="",0,Q62))</f>
        <v/>
      </c>
      <c r="U62" s="36">
        <f>IF(OR(A62="",T62=""),"",IFERROR(MAXIFS($T$2:$T$101,$A$2:$A$101,A62)-T62,0))</f>
        <v/>
      </c>
      <c r="V62" s="12">
        <f>IF(A62="","",IF(W62="Aprovada","Aprovada",IF(C62="","",IF(C62&lt;TODAY(),"Vencida","Vigente"))))</f>
        <v/>
      </c>
      <c r="W62" s="5" t="n"/>
      <c r="X62" s="4" t="n"/>
    </row>
    <row r="63" ht="30" customHeight="1">
      <c r="A63" s="2" t="n"/>
      <c r="B63" s="33" t="n"/>
      <c r="C63" s="33" t="n"/>
      <c r="D63" s="4" t="n"/>
      <c r="E63" s="2" t="n"/>
      <c r="F63" s="4" t="n"/>
      <c r="G63" s="4" t="n"/>
      <c r="H63" s="5" t="n"/>
      <c r="I63" s="6" t="n"/>
      <c r="J63" s="5" t="n"/>
      <c r="K63" s="4" t="n"/>
      <c r="L63" s="13">
        <f>IF(K63="","",IFERROR(VLOOKUP(K63,'Fornecedores'!$A$2:$J$101,2,FALSE),"Fornecedor não localizado"))</f>
        <v/>
      </c>
      <c r="M63" s="14">
        <f>IF(K63="","",IFERROR(VLOOKUP(K63,'Fornecedores'!$A$2:$J$101,4,FALSE),""))</f>
        <v/>
      </c>
      <c r="N63" s="34" t="n"/>
      <c r="O63" s="44" t="n"/>
      <c r="P63" s="34" t="n"/>
      <c r="Q63" s="34" t="n"/>
      <c r="R63" s="37">
        <f>IF(OR(I63="",N63=""),"",I63*N63)</f>
        <v/>
      </c>
      <c r="S63" s="37">
        <f>IF(R63="","",R63*IF(O63="",0,O63))</f>
        <v/>
      </c>
      <c r="T63" s="37">
        <f>IF(R63="","",R63-S63+IF(P63="",0,P63)+IF(Q63="",0,Q63))</f>
        <v/>
      </c>
      <c r="U63" s="37">
        <f>IF(OR(A63="",T63=""),"",IFERROR(MAXIFS($T$2:$T$101,$A$2:$A$101,A63)-T63,0))</f>
        <v/>
      </c>
      <c r="V63" s="16">
        <f>IF(A63="","",IF(W63="Aprovada","Aprovada",IF(C63="","",IF(C63&lt;TODAY(),"Vencida","Vigente"))))</f>
        <v/>
      </c>
      <c r="W63" s="5" t="n"/>
      <c r="X63" s="4" t="n"/>
    </row>
    <row r="64" ht="30" customHeight="1">
      <c r="A64" s="2" t="n"/>
      <c r="B64" s="33" t="n"/>
      <c r="C64" s="33" t="n"/>
      <c r="D64" s="4" t="n"/>
      <c r="E64" s="2" t="n"/>
      <c r="F64" s="4" t="n"/>
      <c r="G64" s="4" t="n"/>
      <c r="H64" s="5" t="n"/>
      <c r="I64" s="6" t="n"/>
      <c r="J64" s="5" t="n"/>
      <c r="K64" s="4" t="n"/>
      <c r="L64" s="7">
        <f>IF(K64="","",IFERROR(VLOOKUP(K64,'Fornecedores'!$A$2:$J$101,2,FALSE),"Fornecedor não localizado"))</f>
        <v/>
      </c>
      <c r="M64" s="8">
        <f>IF(K64="","",IFERROR(VLOOKUP(K64,'Fornecedores'!$A$2:$J$101,4,FALSE),""))</f>
        <v/>
      </c>
      <c r="N64" s="34" t="n"/>
      <c r="O64" s="44" t="n"/>
      <c r="P64" s="34" t="n"/>
      <c r="Q64" s="34" t="n"/>
      <c r="R64" s="36">
        <f>IF(OR(I64="",N64=""),"",I64*N64)</f>
        <v/>
      </c>
      <c r="S64" s="36">
        <f>IF(R64="","",R64*IF(O64="",0,O64))</f>
        <v/>
      </c>
      <c r="T64" s="36">
        <f>IF(R64="","",R64-S64+IF(P64="",0,P64)+IF(Q64="",0,Q64))</f>
        <v/>
      </c>
      <c r="U64" s="36">
        <f>IF(OR(A64="",T64=""),"",IFERROR(MAXIFS($T$2:$T$101,$A$2:$A$101,A64)-T64,0))</f>
        <v/>
      </c>
      <c r="V64" s="12">
        <f>IF(A64="","",IF(W64="Aprovada","Aprovada",IF(C64="","",IF(C64&lt;TODAY(),"Vencida","Vigente"))))</f>
        <v/>
      </c>
      <c r="W64" s="5" t="n"/>
      <c r="X64" s="4" t="n"/>
    </row>
    <row r="65" ht="30" customHeight="1">
      <c r="A65" s="2" t="n"/>
      <c r="B65" s="33" t="n"/>
      <c r="C65" s="33" t="n"/>
      <c r="D65" s="4" t="n"/>
      <c r="E65" s="2" t="n"/>
      <c r="F65" s="4" t="n"/>
      <c r="G65" s="4" t="n"/>
      <c r="H65" s="5" t="n"/>
      <c r="I65" s="6" t="n"/>
      <c r="J65" s="5" t="n"/>
      <c r="K65" s="4" t="n"/>
      <c r="L65" s="13">
        <f>IF(K65="","",IFERROR(VLOOKUP(K65,'Fornecedores'!$A$2:$J$101,2,FALSE),"Fornecedor não localizado"))</f>
        <v/>
      </c>
      <c r="M65" s="14">
        <f>IF(K65="","",IFERROR(VLOOKUP(K65,'Fornecedores'!$A$2:$J$101,4,FALSE),""))</f>
        <v/>
      </c>
      <c r="N65" s="34" t="n"/>
      <c r="O65" s="44" t="n"/>
      <c r="P65" s="34" t="n"/>
      <c r="Q65" s="34" t="n"/>
      <c r="R65" s="37">
        <f>IF(OR(I65="",N65=""),"",I65*N65)</f>
        <v/>
      </c>
      <c r="S65" s="37">
        <f>IF(R65="","",R65*IF(O65="",0,O65))</f>
        <v/>
      </c>
      <c r="T65" s="37">
        <f>IF(R65="","",R65-S65+IF(P65="",0,P65)+IF(Q65="",0,Q65))</f>
        <v/>
      </c>
      <c r="U65" s="37">
        <f>IF(OR(A65="",T65=""),"",IFERROR(MAXIFS($T$2:$T$101,$A$2:$A$101,A65)-T65,0))</f>
        <v/>
      </c>
      <c r="V65" s="16">
        <f>IF(A65="","",IF(W65="Aprovada","Aprovada",IF(C65="","",IF(C65&lt;TODAY(),"Vencida","Vigente"))))</f>
        <v/>
      </c>
      <c r="W65" s="5" t="n"/>
      <c r="X65" s="4" t="n"/>
    </row>
    <row r="66" ht="30" customHeight="1">
      <c r="A66" s="2" t="n"/>
      <c r="B66" s="33" t="n"/>
      <c r="C66" s="33" t="n"/>
      <c r="D66" s="4" t="n"/>
      <c r="E66" s="2" t="n"/>
      <c r="F66" s="4" t="n"/>
      <c r="G66" s="4" t="n"/>
      <c r="H66" s="5" t="n"/>
      <c r="I66" s="6" t="n"/>
      <c r="J66" s="5" t="n"/>
      <c r="K66" s="4" t="n"/>
      <c r="L66" s="7">
        <f>IF(K66="","",IFERROR(VLOOKUP(K66,'Fornecedores'!$A$2:$J$101,2,FALSE),"Fornecedor não localizado"))</f>
        <v/>
      </c>
      <c r="M66" s="8">
        <f>IF(K66="","",IFERROR(VLOOKUP(K66,'Fornecedores'!$A$2:$J$101,4,FALSE),""))</f>
        <v/>
      </c>
      <c r="N66" s="34" t="n"/>
      <c r="O66" s="44" t="n"/>
      <c r="P66" s="34" t="n"/>
      <c r="Q66" s="34" t="n"/>
      <c r="R66" s="36">
        <f>IF(OR(I66="",N66=""),"",I66*N66)</f>
        <v/>
      </c>
      <c r="S66" s="36">
        <f>IF(R66="","",R66*IF(O66="",0,O66))</f>
        <v/>
      </c>
      <c r="T66" s="36">
        <f>IF(R66="","",R66-S66+IF(P66="",0,P66)+IF(Q66="",0,Q66))</f>
        <v/>
      </c>
      <c r="U66" s="36">
        <f>IF(OR(A66="",T66=""),"",IFERROR(MAXIFS($T$2:$T$101,$A$2:$A$101,A66)-T66,0))</f>
        <v/>
      </c>
      <c r="V66" s="12">
        <f>IF(A66="","",IF(W66="Aprovada","Aprovada",IF(C66="","",IF(C66&lt;TODAY(),"Vencida","Vigente"))))</f>
        <v/>
      </c>
      <c r="W66" s="5" t="n"/>
      <c r="X66" s="4" t="n"/>
    </row>
    <row r="67" ht="30" customHeight="1">
      <c r="A67" s="2" t="n"/>
      <c r="B67" s="33" t="n"/>
      <c r="C67" s="33" t="n"/>
      <c r="D67" s="4" t="n"/>
      <c r="E67" s="2" t="n"/>
      <c r="F67" s="4" t="n"/>
      <c r="G67" s="4" t="n"/>
      <c r="H67" s="5" t="n"/>
      <c r="I67" s="6" t="n"/>
      <c r="J67" s="5" t="n"/>
      <c r="K67" s="4" t="n"/>
      <c r="L67" s="13">
        <f>IF(K67="","",IFERROR(VLOOKUP(K67,'Fornecedores'!$A$2:$J$101,2,FALSE),"Fornecedor não localizado"))</f>
        <v/>
      </c>
      <c r="M67" s="14">
        <f>IF(K67="","",IFERROR(VLOOKUP(K67,'Fornecedores'!$A$2:$J$101,4,FALSE),""))</f>
        <v/>
      </c>
      <c r="N67" s="34" t="n"/>
      <c r="O67" s="44" t="n"/>
      <c r="P67" s="34" t="n"/>
      <c r="Q67" s="34" t="n"/>
      <c r="R67" s="37">
        <f>IF(OR(I67="",N67=""),"",I67*N67)</f>
        <v/>
      </c>
      <c r="S67" s="37">
        <f>IF(R67="","",R67*IF(O67="",0,O67))</f>
        <v/>
      </c>
      <c r="T67" s="37">
        <f>IF(R67="","",R67-S67+IF(P67="",0,P67)+IF(Q67="",0,Q67))</f>
        <v/>
      </c>
      <c r="U67" s="37">
        <f>IF(OR(A67="",T67=""),"",IFERROR(MAXIFS($T$2:$T$101,$A$2:$A$101,A67)-T67,0))</f>
        <v/>
      </c>
      <c r="V67" s="16">
        <f>IF(A67="","",IF(W67="Aprovada","Aprovada",IF(C67="","",IF(C67&lt;TODAY(),"Vencida","Vigente"))))</f>
        <v/>
      </c>
      <c r="W67" s="5" t="n"/>
      <c r="X67" s="4" t="n"/>
    </row>
    <row r="68" ht="30" customHeight="1">
      <c r="A68" s="2" t="n"/>
      <c r="B68" s="33" t="n"/>
      <c r="C68" s="33" t="n"/>
      <c r="D68" s="4" t="n"/>
      <c r="E68" s="2" t="n"/>
      <c r="F68" s="4" t="n"/>
      <c r="G68" s="4" t="n"/>
      <c r="H68" s="5" t="n"/>
      <c r="I68" s="6" t="n"/>
      <c r="J68" s="5" t="n"/>
      <c r="K68" s="4" t="n"/>
      <c r="L68" s="7">
        <f>IF(K68="","",IFERROR(VLOOKUP(K68,'Fornecedores'!$A$2:$J$101,2,FALSE),"Fornecedor não localizado"))</f>
        <v/>
      </c>
      <c r="M68" s="8">
        <f>IF(K68="","",IFERROR(VLOOKUP(K68,'Fornecedores'!$A$2:$J$101,4,FALSE),""))</f>
        <v/>
      </c>
      <c r="N68" s="34" t="n"/>
      <c r="O68" s="44" t="n"/>
      <c r="P68" s="34" t="n"/>
      <c r="Q68" s="34" t="n"/>
      <c r="R68" s="36">
        <f>IF(OR(I68="",N68=""),"",I68*N68)</f>
        <v/>
      </c>
      <c r="S68" s="36">
        <f>IF(R68="","",R68*IF(O68="",0,O68))</f>
        <v/>
      </c>
      <c r="T68" s="36">
        <f>IF(R68="","",R68-S68+IF(P68="",0,P68)+IF(Q68="",0,Q68))</f>
        <v/>
      </c>
      <c r="U68" s="36">
        <f>IF(OR(A68="",T68=""),"",IFERROR(MAXIFS($T$2:$T$101,$A$2:$A$101,A68)-T68,0))</f>
        <v/>
      </c>
      <c r="V68" s="12">
        <f>IF(A68="","",IF(W68="Aprovada","Aprovada",IF(C68="","",IF(C68&lt;TODAY(),"Vencida","Vigente"))))</f>
        <v/>
      </c>
      <c r="W68" s="5" t="n"/>
      <c r="X68" s="4" t="n"/>
    </row>
    <row r="69" ht="30" customHeight="1">
      <c r="A69" s="2" t="n"/>
      <c r="B69" s="33" t="n"/>
      <c r="C69" s="33" t="n"/>
      <c r="D69" s="4" t="n"/>
      <c r="E69" s="2" t="n"/>
      <c r="F69" s="4" t="n"/>
      <c r="G69" s="4" t="n"/>
      <c r="H69" s="5" t="n"/>
      <c r="I69" s="6" t="n"/>
      <c r="J69" s="5" t="n"/>
      <c r="K69" s="4" t="n"/>
      <c r="L69" s="13">
        <f>IF(K69="","",IFERROR(VLOOKUP(K69,'Fornecedores'!$A$2:$J$101,2,FALSE),"Fornecedor não localizado"))</f>
        <v/>
      </c>
      <c r="M69" s="14">
        <f>IF(K69="","",IFERROR(VLOOKUP(K69,'Fornecedores'!$A$2:$J$101,4,FALSE),""))</f>
        <v/>
      </c>
      <c r="N69" s="34" t="n"/>
      <c r="O69" s="44" t="n"/>
      <c r="P69" s="34" t="n"/>
      <c r="Q69" s="34" t="n"/>
      <c r="R69" s="37">
        <f>IF(OR(I69="",N69=""),"",I69*N69)</f>
        <v/>
      </c>
      <c r="S69" s="37">
        <f>IF(R69="","",R69*IF(O69="",0,O69))</f>
        <v/>
      </c>
      <c r="T69" s="37">
        <f>IF(R69="","",R69-S69+IF(P69="",0,P69)+IF(Q69="",0,Q69))</f>
        <v/>
      </c>
      <c r="U69" s="37">
        <f>IF(OR(A69="",T69=""),"",IFERROR(MAXIFS($T$2:$T$101,$A$2:$A$101,A69)-T69,0))</f>
        <v/>
      </c>
      <c r="V69" s="16">
        <f>IF(A69="","",IF(W69="Aprovada","Aprovada",IF(C69="","",IF(C69&lt;TODAY(),"Vencida","Vigente"))))</f>
        <v/>
      </c>
      <c r="W69" s="5" t="n"/>
      <c r="X69" s="4" t="n"/>
    </row>
    <row r="70" ht="30" customHeight="1">
      <c r="A70" s="2" t="n"/>
      <c r="B70" s="33" t="n"/>
      <c r="C70" s="33" t="n"/>
      <c r="D70" s="4" t="n"/>
      <c r="E70" s="2" t="n"/>
      <c r="F70" s="4" t="n"/>
      <c r="G70" s="4" t="n"/>
      <c r="H70" s="5" t="n"/>
      <c r="I70" s="6" t="n"/>
      <c r="J70" s="5" t="n"/>
      <c r="K70" s="4" t="n"/>
      <c r="L70" s="7">
        <f>IF(K70="","",IFERROR(VLOOKUP(K70,'Fornecedores'!$A$2:$J$101,2,FALSE),"Fornecedor não localizado"))</f>
        <v/>
      </c>
      <c r="M70" s="8">
        <f>IF(K70="","",IFERROR(VLOOKUP(K70,'Fornecedores'!$A$2:$J$101,4,FALSE),""))</f>
        <v/>
      </c>
      <c r="N70" s="34" t="n"/>
      <c r="O70" s="44" t="n"/>
      <c r="P70" s="34" t="n"/>
      <c r="Q70" s="34" t="n"/>
      <c r="R70" s="36">
        <f>IF(OR(I70="",N70=""),"",I70*N70)</f>
        <v/>
      </c>
      <c r="S70" s="36">
        <f>IF(R70="","",R70*IF(O70="",0,O70))</f>
        <v/>
      </c>
      <c r="T70" s="36">
        <f>IF(R70="","",R70-S70+IF(P70="",0,P70)+IF(Q70="",0,Q70))</f>
        <v/>
      </c>
      <c r="U70" s="36">
        <f>IF(OR(A70="",T70=""),"",IFERROR(MAXIFS($T$2:$T$101,$A$2:$A$101,A70)-T70,0))</f>
        <v/>
      </c>
      <c r="V70" s="12">
        <f>IF(A70="","",IF(W70="Aprovada","Aprovada",IF(C70="","",IF(C70&lt;TODAY(),"Vencida","Vigente"))))</f>
        <v/>
      </c>
      <c r="W70" s="5" t="n"/>
      <c r="X70" s="4" t="n"/>
    </row>
    <row r="71" ht="30" customHeight="1">
      <c r="A71" s="2" t="n"/>
      <c r="B71" s="33" t="n"/>
      <c r="C71" s="33" t="n"/>
      <c r="D71" s="4" t="n"/>
      <c r="E71" s="2" t="n"/>
      <c r="F71" s="4" t="n"/>
      <c r="G71" s="4" t="n"/>
      <c r="H71" s="5" t="n"/>
      <c r="I71" s="6" t="n"/>
      <c r="J71" s="5" t="n"/>
      <c r="K71" s="4" t="n"/>
      <c r="L71" s="13">
        <f>IF(K71="","",IFERROR(VLOOKUP(K71,'Fornecedores'!$A$2:$J$101,2,FALSE),"Fornecedor não localizado"))</f>
        <v/>
      </c>
      <c r="M71" s="14">
        <f>IF(K71="","",IFERROR(VLOOKUP(K71,'Fornecedores'!$A$2:$J$101,4,FALSE),""))</f>
        <v/>
      </c>
      <c r="N71" s="34" t="n"/>
      <c r="O71" s="44" t="n"/>
      <c r="P71" s="34" t="n"/>
      <c r="Q71" s="34" t="n"/>
      <c r="R71" s="37">
        <f>IF(OR(I71="",N71=""),"",I71*N71)</f>
        <v/>
      </c>
      <c r="S71" s="37">
        <f>IF(R71="","",R71*IF(O71="",0,O71))</f>
        <v/>
      </c>
      <c r="T71" s="37">
        <f>IF(R71="","",R71-S71+IF(P71="",0,P71)+IF(Q71="",0,Q71))</f>
        <v/>
      </c>
      <c r="U71" s="37">
        <f>IF(OR(A71="",T71=""),"",IFERROR(MAXIFS($T$2:$T$101,$A$2:$A$101,A71)-T71,0))</f>
        <v/>
      </c>
      <c r="V71" s="16">
        <f>IF(A71="","",IF(W71="Aprovada","Aprovada",IF(C71="","",IF(C71&lt;TODAY(),"Vencida","Vigente"))))</f>
        <v/>
      </c>
      <c r="W71" s="5" t="n"/>
      <c r="X71" s="4" t="n"/>
    </row>
    <row r="72" ht="30" customHeight="1">
      <c r="A72" s="2" t="n"/>
      <c r="B72" s="33" t="n"/>
      <c r="C72" s="33" t="n"/>
      <c r="D72" s="4" t="n"/>
      <c r="E72" s="2" t="n"/>
      <c r="F72" s="4" t="n"/>
      <c r="G72" s="4" t="n"/>
      <c r="H72" s="5" t="n"/>
      <c r="I72" s="6" t="n"/>
      <c r="J72" s="5" t="n"/>
      <c r="K72" s="4" t="n"/>
      <c r="L72" s="7">
        <f>IF(K72="","",IFERROR(VLOOKUP(K72,'Fornecedores'!$A$2:$J$101,2,FALSE),"Fornecedor não localizado"))</f>
        <v/>
      </c>
      <c r="M72" s="8">
        <f>IF(K72="","",IFERROR(VLOOKUP(K72,'Fornecedores'!$A$2:$J$101,4,FALSE),""))</f>
        <v/>
      </c>
      <c r="N72" s="34" t="n"/>
      <c r="O72" s="44" t="n"/>
      <c r="P72" s="34" t="n"/>
      <c r="Q72" s="34" t="n"/>
      <c r="R72" s="36">
        <f>IF(OR(I72="",N72=""),"",I72*N72)</f>
        <v/>
      </c>
      <c r="S72" s="36">
        <f>IF(R72="","",R72*IF(O72="",0,O72))</f>
        <v/>
      </c>
      <c r="T72" s="36">
        <f>IF(R72="","",R72-S72+IF(P72="",0,P72)+IF(Q72="",0,Q72))</f>
        <v/>
      </c>
      <c r="U72" s="36">
        <f>IF(OR(A72="",T72=""),"",IFERROR(MAXIFS($T$2:$T$101,$A$2:$A$101,A72)-T72,0))</f>
        <v/>
      </c>
      <c r="V72" s="12">
        <f>IF(A72="","",IF(W72="Aprovada","Aprovada",IF(C72="","",IF(C72&lt;TODAY(),"Vencida","Vigente"))))</f>
        <v/>
      </c>
      <c r="W72" s="5" t="n"/>
      <c r="X72" s="4" t="n"/>
    </row>
    <row r="73" ht="30" customHeight="1">
      <c r="A73" s="2" t="n"/>
      <c r="B73" s="33" t="n"/>
      <c r="C73" s="33" t="n"/>
      <c r="D73" s="4" t="n"/>
      <c r="E73" s="2" t="n"/>
      <c r="F73" s="4" t="n"/>
      <c r="G73" s="4" t="n"/>
      <c r="H73" s="5" t="n"/>
      <c r="I73" s="6" t="n"/>
      <c r="J73" s="5" t="n"/>
      <c r="K73" s="4" t="n"/>
      <c r="L73" s="13">
        <f>IF(K73="","",IFERROR(VLOOKUP(K73,'Fornecedores'!$A$2:$J$101,2,FALSE),"Fornecedor não localizado"))</f>
        <v/>
      </c>
      <c r="M73" s="14">
        <f>IF(K73="","",IFERROR(VLOOKUP(K73,'Fornecedores'!$A$2:$J$101,4,FALSE),""))</f>
        <v/>
      </c>
      <c r="N73" s="34" t="n"/>
      <c r="O73" s="44" t="n"/>
      <c r="P73" s="34" t="n"/>
      <c r="Q73" s="34" t="n"/>
      <c r="R73" s="37">
        <f>IF(OR(I73="",N73=""),"",I73*N73)</f>
        <v/>
      </c>
      <c r="S73" s="37">
        <f>IF(R73="","",R73*IF(O73="",0,O73))</f>
        <v/>
      </c>
      <c r="T73" s="37">
        <f>IF(R73="","",R73-S73+IF(P73="",0,P73)+IF(Q73="",0,Q73))</f>
        <v/>
      </c>
      <c r="U73" s="37">
        <f>IF(OR(A73="",T73=""),"",IFERROR(MAXIFS($T$2:$T$101,$A$2:$A$101,A73)-T73,0))</f>
        <v/>
      </c>
      <c r="V73" s="16">
        <f>IF(A73="","",IF(W73="Aprovada","Aprovada",IF(C73="","",IF(C73&lt;TODAY(),"Vencida","Vigente"))))</f>
        <v/>
      </c>
      <c r="W73" s="5" t="n"/>
      <c r="X73" s="4" t="n"/>
    </row>
    <row r="74" ht="30" customHeight="1">
      <c r="A74" s="2" t="n"/>
      <c r="B74" s="33" t="n"/>
      <c r="C74" s="33" t="n"/>
      <c r="D74" s="4" t="n"/>
      <c r="E74" s="2" t="n"/>
      <c r="F74" s="4" t="n"/>
      <c r="G74" s="4" t="n"/>
      <c r="H74" s="5" t="n"/>
      <c r="I74" s="6" t="n"/>
      <c r="J74" s="5" t="n"/>
      <c r="K74" s="4" t="n"/>
      <c r="L74" s="7">
        <f>IF(K74="","",IFERROR(VLOOKUP(K74,'Fornecedores'!$A$2:$J$101,2,FALSE),"Fornecedor não localizado"))</f>
        <v/>
      </c>
      <c r="M74" s="8">
        <f>IF(K74="","",IFERROR(VLOOKUP(K74,'Fornecedores'!$A$2:$J$101,4,FALSE),""))</f>
        <v/>
      </c>
      <c r="N74" s="34" t="n"/>
      <c r="O74" s="44" t="n"/>
      <c r="P74" s="34" t="n"/>
      <c r="Q74" s="34" t="n"/>
      <c r="R74" s="36">
        <f>IF(OR(I74="",N74=""),"",I74*N74)</f>
        <v/>
      </c>
      <c r="S74" s="36">
        <f>IF(R74="","",R74*IF(O74="",0,O74))</f>
        <v/>
      </c>
      <c r="T74" s="36">
        <f>IF(R74="","",R74-S74+IF(P74="",0,P74)+IF(Q74="",0,Q74))</f>
        <v/>
      </c>
      <c r="U74" s="36">
        <f>IF(OR(A74="",T74=""),"",IFERROR(MAXIFS($T$2:$T$101,$A$2:$A$101,A74)-T74,0))</f>
        <v/>
      </c>
      <c r="V74" s="12">
        <f>IF(A74="","",IF(W74="Aprovada","Aprovada",IF(C74="","",IF(C74&lt;TODAY(),"Vencida","Vigente"))))</f>
        <v/>
      </c>
      <c r="W74" s="5" t="n"/>
      <c r="X74" s="4" t="n"/>
    </row>
    <row r="75" ht="30" customHeight="1">
      <c r="A75" s="2" t="n"/>
      <c r="B75" s="33" t="n"/>
      <c r="C75" s="33" t="n"/>
      <c r="D75" s="4" t="n"/>
      <c r="E75" s="2" t="n"/>
      <c r="F75" s="4" t="n"/>
      <c r="G75" s="4" t="n"/>
      <c r="H75" s="5" t="n"/>
      <c r="I75" s="6" t="n"/>
      <c r="J75" s="5" t="n"/>
      <c r="K75" s="4" t="n"/>
      <c r="L75" s="13">
        <f>IF(K75="","",IFERROR(VLOOKUP(K75,'Fornecedores'!$A$2:$J$101,2,FALSE),"Fornecedor não localizado"))</f>
        <v/>
      </c>
      <c r="M75" s="14">
        <f>IF(K75="","",IFERROR(VLOOKUP(K75,'Fornecedores'!$A$2:$J$101,4,FALSE),""))</f>
        <v/>
      </c>
      <c r="N75" s="34" t="n"/>
      <c r="O75" s="44" t="n"/>
      <c r="P75" s="34" t="n"/>
      <c r="Q75" s="34" t="n"/>
      <c r="R75" s="37">
        <f>IF(OR(I75="",N75=""),"",I75*N75)</f>
        <v/>
      </c>
      <c r="S75" s="37">
        <f>IF(R75="","",R75*IF(O75="",0,O75))</f>
        <v/>
      </c>
      <c r="T75" s="37">
        <f>IF(R75="","",R75-S75+IF(P75="",0,P75)+IF(Q75="",0,Q75))</f>
        <v/>
      </c>
      <c r="U75" s="37">
        <f>IF(OR(A75="",T75=""),"",IFERROR(MAXIFS($T$2:$T$101,$A$2:$A$101,A75)-T75,0))</f>
        <v/>
      </c>
      <c r="V75" s="16">
        <f>IF(A75="","",IF(W75="Aprovada","Aprovada",IF(C75="","",IF(C75&lt;TODAY(),"Vencida","Vigente"))))</f>
        <v/>
      </c>
      <c r="W75" s="5" t="n"/>
      <c r="X75" s="4" t="n"/>
    </row>
    <row r="76" ht="30" customHeight="1">
      <c r="A76" s="2" t="n"/>
      <c r="B76" s="33" t="n"/>
      <c r="C76" s="33" t="n"/>
      <c r="D76" s="4" t="n"/>
      <c r="E76" s="2" t="n"/>
      <c r="F76" s="4" t="n"/>
      <c r="G76" s="4" t="n"/>
      <c r="H76" s="5" t="n"/>
      <c r="I76" s="6" t="n"/>
      <c r="J76" s="5" t="n"/>
      <c r="K76" s="4" t="n"/>
      <c r="L76" s="7">
        <f>IF(K76="","",IFERROR(VLOOKUP(K76,'Fornecedores'!$A$2:$J$101,2,FALSE),"Fornecedor não localizado"))</f>
        <v/>
      </c>
      <c r="M76" s="8">
        <f>IF(K76="","",IFERROR(VLOOKUP(K76,'Fornecedores'!$A$2:$J$101,4,FALSE),""))</f>
        <v/>
      </c>
      <c r="N76" s="34" t="n"/>
      <c r="O76" s="44" t="n"/>
      <c r="P76" s="34" t="n"/>
      <c r="Q76" s="34" t="n"/>
      <c r="R76" s="36">
        <f>IF(OR(I76="",N76=""),"",I76*N76)</f>
        <v/>
      </c>
      <c r="S76" s="36">
        <f>IF(R76="","",R76*IF(O76="",0,O76))</f>
        <v/>
      </c>
      <c r="T76" s="36">
        <f>IF(R76="","",R76-S76+IF(P76="",0,P76)+IF(Q76="",0,Q76))</f>
        <v/>
      </c>
      <c r="U76" s="36">
        <f>IF(OR(A76="",T76=""),"",IFERROR(MAXIFS($T$2:$T$101,$A$2:$A$101,A76)-T76,0))</f>
        <v/>
      </c>
      <c r="V76" s="12">
        <f>IF(A76="","",IF(W76="Aprovada","Aprovada",IF(C76="","",IF(C76&lt;TODAY(),"Vencida","Vigente"))))</f>
        <v/>
      </c>
      <c r="W76" s="5" t="n"/>
      <c r="X76" s="4" t="n"/>
    </row>
    <row r="77" ht="30" customHeight="1">
      <c r="A77" s="2" t="n"/>
      <c r="B77" s="33" t="n"/>
      <c r="C77" s="33" t="n"/>
      <c r="D77" s="4" t="n"/>
      <c r="E77" s="2" t="n"/>
      <c r="F77" s="4" t="n"/>
      <c r="G77" s="4" t="n"/>
      <c r="H77" s="5" t="n"/>
      <c r="I77" s="6" t="n"/>
      <c r="J77" s="5" t="n"/>
      <c r="K77" s="4" t="n"/>
      <c r="L77" s="13">
        <f>IF(K77="","",IFERROR(VLOOKUP(K77,'Fornecedores'!$A$2:$J$101,2,FALSE),"Fornecedor não localizado"))</f>
        <v/>
      </c>
      <c r="M77" s="14">
        <f>IF(K77="","",IFERROR(VLOOKUP(K77,'Fornecedores'!$A$2:$J$101,4,FALSE),""))</f>
        <v/>
      </c>
      <c r="N77" s="34" t="n"/>
      <c r="O77" s="44" t="n"/>
      <c r="P77" s="34" t="n"/>
      <c r="Q77" s="34" t="n"/>
      <c r="R77" s="37">
        <f>IF(OR(I77="",N77=""),"",I77*N77)</f>
        <v/>
      </c>
      <c r="S77" s="37">
        <f>IF(R77="","",R77*IF(O77="",0,O77))</f>
        <v/>
      </c>
      <c r="T77" s="37">
        <f>IF(R77="","",R77-S77+IF(P77="",0,P77)+IF(Q77="",0,Q77))</f>
        <v/>
      </c>
      <c r="U77" s="37">
        <f>IF(OR(A77="",T77=""),"",IFERROR(MAXIFS($T$2:$T$101,$A$2:$A$101,A77)-T77,0))</f>
        <v/>
      </c>
      <c r="V77" s="16">
        <f>IF(A77="","",IF(W77="Aprovada","Aprovada",IF(C77="","",IF(C77&lt;TODAY(),"Vencida","Vigente"))))</f>
        <v/>
      </c>
      <c r="W77" s="5" t="n"/>
      <c r="X77" s="4" t="n"/>
    </row>
    <row r="78" ht="30" customHeight="1">
      <c r="A78" s="2" t="n"/>
      <c r="B78" s="33" t="n"/>
      <c r="C78" s="33" t="n"/>
      <c r="D78" s="4" t="n"/>
      <c r="E78" s="2" t="n"/>
      <c r="F78" s="4" t="n"/>
      <c r="G78" s="4" t="n"/>
      <c r="H78" s="5" t="n"/>
      <c r="I78" s="6" t="n"/>
      <c r="J78" s="5" t="n"/>
      <c r="K78" s="4" t="n"/>
      <c r="L78" s="7">
        <f>IF(K78="","",IFERROR(VLOOKUP(K78,'Fornecedores'!$A$2:$J$101,2,FALSE),"Fornecedor não localizado"))</f>
        <v/>
      </c>
      <c r="M78" s="8">
        <f>IF(K78="","",IFERROR(VLOOKUP(K78,'Fornecedores'!$A$2:$J$101,4,FALSE),""))</f>
        <v/>
      </c>
      <c r="N78" s="34" t="n"/>
      <c r="O78" s="44" t="n"/>
      <c r="P78" s="34" t="n"/>
      <c r="Q78" s="34" t="n"/>
      <c r="R78" s="36">
        <f>IF(OR(I78="",N78=""),"",I78*N78)</f>
        <v/>
      </c>
      <c r="S78" s="36">
        <f>IF(R78="","",R78*IF(O78="",0,O78))</f>
        <v/>
      </c>
      <c r="T78" s="36">
        <f>IF(R78="","",R78-S78+IF(P78="",0,P78)+IF(Q78="",0,Q78))</f>
        <v/>
      </c>
      <c r="U78" s="36">
        <f>IF(OR(A78="",T78=""),"",IFERROR(MAXIFS($T$2:$T$101,$A$2:$A$101,A78)-T78,0))</f>
        <v/>
      </c>
      <c r="V78" s="12">
        <f>IF(A78="","",IF(W78="Aprovada","Aprovada",IF(C78="","",IF(C78&lt;TODAY(),"Vencida","Vigente"))))</f>
        <v/>
      </c>
      <c r="W78" s="5" t="n"/>
      <c r="X78" s="4" t="n"/>
    </row>
    <row r="79" ht="30" customHeight="1">
      <c r="A79" s="2" t="n"/>
      <c r="B79" s="33" t="n"/>
      <c r="C79" s="33" t="n"/>
      <c r="D79" s="4" t="n"/>
      <c r="E79" s="2" t="n"/>
      <c r="F79" s="4" t="n"/>
      <c r="G79" s="4" t="n"/>
      <c r="H79" s="5" t="n"/>
      <c r="I79" s="6" t="n"/>
      <c r="J79" s="5" t="n"/>
      <c r="K79" s="4" t="n"/>
      <c r="L79" s="13">
        <f>IF(K79="","",IFERROR(VLOOKUP(K79,'Fornecedores'!$A$2:$J$101,2,FALSE),"Fornecedor não localizado"))</f>
        <v/>
      </c>
      <c r="M79" s="14">
        <f>IF(K79="","",IFERROR(VLOOKUP(K79,'Fornecedores'!$A$2:$J$101,4,FALSE),""))</f>
        <v/>
      </c>
      <c r="N79" s="34" t="n"/>
      <c r="O79" s="44" t="n"/>
      <c r="P79" s="34" t="n"/>
      <c r="Q79" s="34" t="n"/>
      <c r="R79" s="37">
        <f>IF(OR(I79="",N79=""),"",I79*N79)</f>
        <v/>
      </c>
      <c r="S79" s="37">
        <f>IF(R79="","",R79*IF(O79="",0,O79))</f>
        <v/>
      </c>
      <c r="T79" s="37">
        <f>IF(R79="","",R79-S79+IF(P79="",0,P79)+IF(Q79="",0,Q79))</f>
        <v/>
      </c>
      <c r="U79" s="37">
        <f>IF(OR(A79="",T79=""),"",IFERROR(MAXIFS($T$2:$T$101,$A$2:$A$101,A79)-T79,0))</f>
        <v/>
      </c>
      <c r="V79" s="16">
        <f>IF(A79="","",IF(W79="Aprovada","Aprovada",IF(C79="","",IF(C79&lt;TODAY(),"Vencida","Vigente"))))</f>
        <v/>
      </c>
      <c r="W79" s="5" t="n"/>
      <c r="X79" s="4" t="n"/>
    </row>
    <row r="80" ht="30" customHeight="1">
      <c r="A80" s="2" t="n"/>
      <c r="B80" s="33" t="n"/>
      <c r="C80" s="33" t="n"/>
      <c r="D80" s="4" t="n"/>
      <c r="E80" s="2" t="n"/>
      <c r="F80" s="4" t="n"/>
      <c r="G80" s="4" t="n"/>
      <c r="H80" s="5" t="n"/>
      <c r="I80" s="6" t="n"/>
      <c r="J80" s="5" t="n"/>
      <c r="K80" s="4" t="n"/>
      <c r="L80" s="7">
        <f>IF(K80="","",IFERROR(VLOOKUP(K80,'Fornecedores'!$A$2:$J$101,2,FALSE),"Fornecedor não localizado"))</f>
        <v/>
      </c>
      <c r="M80" s="8">
        <f>IF(K80="","",IFERROR(VLOOKUP(K80,'Fornecedores'!$A$2:$J$101,4,FALSE),""))</f>
        <v/>
      </c>
      <c r="N80" s="34" t="n"/>
      <c r="O80" s="44" t="n"/>
      <c r="P80" s="34" t="n"/>
      <c r="Q80" s="34" t="n"/>
      <c r="R80" s="36">
        <f>IF(OR(I80="",N80=""),"",I80*N80)</f>
        <v/>
      </c>
      <c r="S80" s="36">
        <f>IF(R80="","",R80*IF(O80="",0,O80))</f>
        <v/>
      </c>
      <c r="T80" s="36">
        <f>IF(R80="","",R80-S80+IF(P80="",0,P80)+IF(Q80="",0,Q80))</f>
        <v/>
      </c>
      <c r="U80" s="36">
        <f>IF(OR(A80="",T80=""),"",IFERROR(MAXIFS($T$2:$T$101,$A$2:$A$101,A80)-T80,0))</f>
        <v/>
      </c>
      <c r="V80" s="12">
        <f>IF(A80="","",IF(W80="Aprovada","Aprovada",IF(C80="","",IF(C80&lt;TODAY(),"Vencida","Vigente"))))</f>
        <v/>
      </c>
      <c r="W80" s="5" t="n"/>
      <c r="X80" s="4" t="n"/>
    </row>
    <row r="81" ht="30" customHeight="1">
      <c r="A81" s="2" t="n"/>
      <c r="B81" s="33" t="n"/>
      <c r="C81" s="33" t="n"/>
      <c r="D81" s="4" t="n"/>
      <c r="E81" s="2" t="n"/>
      <c r="F81" s="4" t="n"/>
      <c r="G81" s="4" t="n"/>
      <c r="H81" s="5" t="n"/>
      <c r="I81" s="6" t="n"/>
      <c r="J81" s="5" t="n"/>
      <c r="K81" s="4" t="n"/>
      <c r="L81" s="13">
        <f>IF(K81="","",IFERROR(VLOOKUP(K81,'Fornecedores'!$A$2:$J$101,2,FALSE),"Fornecedor não localizado"))</f>
        <v/>
      </c>
      <c r="M81" s="14">
        <f>IF(K81="","",IFERROR(VLOOKUP(K81,'Fornecedores'!$A$2:$J$101,4,FALSE),""))</f>
        <v/>
      </c>
      <c r="N81" s="34" t="n"/>
      <c r="O81" s="44" t="n"/>
      <c r="P81" s="34" t="n"/>
      <c r="Q81" s="34" t="n"/>
      <c r="R81" s="37">
        <f>IF(OR(I81="",N81=""),"",I81*N81)</f>
        <v/>
      </c>
      <c r="S81" s="37">
        <f>IF(R81="","",R81*IF(O81="",0,O81))</f>
        <v/>
      </c>
      <c r="T81" s="37">
        <f>IF(R81="","",R81-S81+IF(P81="",0,P81)+IF(Q81="",0,Q81))</f>
        <v/>
      </c>
      <c r="U81" s="37">
        <f>IF(OR(A81="",T81=""),"",IFERROR(MAXIFS($T$2:$T$101,$A$2:$A$101,A81)-T81,0))</f>
        <v/>
      </c>
      <c r="V81" s="16">
        <f>IF(A81="","",IF(W81="Aprovada","Aprovada",IF(C81="","",IF(C81&lt;TODAY(),"Vencida","Vigente"))))</f>
        <v/>
      </c>
      <c r="W81" s="5" t="n"/>
      <c r="X81" s="4" t="n"/>
    </row>
    <row r="82" ht="30" customHeight="1">
      <c r="A82" s="2" t="n"/>
      <c r="B82" s="33" t="n"/>
      <c r="C82" s="33" t="n"/>
      <c r="D82" s="4" t="n"/>
      <c r="E82" s="2" t="n"/>
      <c r="F82" s="4" t="n"/>
      <c r="G82" s="4" t="n"/>
      <c r="H82" s="5" t="n"/>
      <c r="I82" s="6" t="n"/>
      <c r="J82" s="5" t="n"/>
      <c r="K82" s="4" t="n"/>
      <c r="L82" s="7">
        <f>IF(K82="","",IFERROR(VLOOKUP(K82,'Fornecedores'!$A$2:$J$101,2,FALSE),"Fornecedor não localizado"))</f>
        <v/>
      </c>
      <c r="M82" s="8">
        <f>IF(K82="","",IFERROR(VLOOKUP(K82,'Fornecedores'!$A$2:$J$101,4,FALSE),""))</f>
        <v/>
      </c>
      <c r="N82" s="34" t="n"/>
      <c r="O82" s="44" t="n"/>
      <c r="P82" s="34" t="n"/>
      <c r="Q82" s="34" t="n"/>
      <c r="R82" s="36">
        <f>IF(OR(I82="",N82=""),"",I82*N82)</f>
        <v/>
      </c>
      <c r="S82" s="36">
        <f>IF(R82="","",R82*IF(O82="",0,O82))</f>
        <v/>
      </c>
      <c r="T82" s="36">
        <f>IF(R82="","",R82-S82+IF(P82="",0,P82)+IF(Q82="",0,Q82))</f>
        <v/>
      </c>
      <c r="U82" s="36">
        <f>IF(OR(A82="",T82=""),"",IFERROR(MAXIFS($T$2:$T$101,$A$2:$A$101,A82)-T82,0))</f>
        <v/>
      </c>
      <c r="V82" s="12">
        <f>IF(A82="","",IF(W82="Aprovada","Aprovada",IF(C82="","",IF(C82&lt;TODAY(),"Vencida","Vigente"))))</f>
        <v/>
      </c>
      <c r="W82" s="5" t="n"/>
      <c r="X82" s="4" t="n"/>
    </row>
    <row r="83" ht="30" customHeight="1">
      <c r="A83" s="2" t="n"/>
      <c r="B83" s="33" t="n"/>
      <c r="C83" s="33" t="n"/>
      <c r="D83" s="4" t="n"/>
      <c r="E83" s="2" t="n"/>
      <c r="F83" s="4" t="n"/>
      <c r="G83" s="4" t="n"/>
      <c r="H83" s="5" t="n"/>
      <c r="I83" s="6" t="n"/>
      <c r="J83" s="5" t="n"/>
      <c r="K83" s="4" t="n"/>
      <c r="L83" s="13">
        <f>IF(K83="","",IFERROR(VLOOKUP(K83,'Fornecedores'!$A$2:$J$101,2,FALSE),"Fornecedor não localizado"))</f>
        <v/>
      </c>
      <c r="M83" s="14">
        <f>IF(K83="","",IFERROR(VLOOKUP(K83,'Fornecedores'!$A$2:$J$101,4,FALSE),""))</f>
        <v/>
      </c>
      <c r="N83" s="34" t="n"/>
      <c r="O83" s="44" t="n"/>
      <c r="P83" s="34" t="n"/>
      <c r="Q83" s="34" t="n"/>
      <c r="R83" s="37">
        <f>IF(OR(I83="",N83=""),"",I83*N83)</f>
        <v/>
      </c>
      <c r="S83" s="37">
        <f>IF(R83="","",R83*IF(O83="",0,O83))</f>
        <v/>
      </c>
      <c r="T83" s="37">
        <f>IF(R83="","",R83-S83+IF(P83="",0,P83)+IF(Q83="",0,Q83))</f>
        <v/>
      </c>
      <c r="U83" s="37">
        <f>IF(OR(A83="",T83=""),"",IFERROR(MAXIFS($T$2:$T$101,$A$2:$A$101,A83)-T83,0))</f>
        <v/>
      </c>
      <c r="V83" s="16">
        <f>IF(A83="","",IF(W83="Aprovada","Aprovada",IF(C83="","",IF(C83&lt;TODAY(),"Vencida","Vigente"))))</f>
        <v/>
      </c>
      <c r="W83" s="5" t="n"/>
      <c r="X83" s="4" t="n"/>
    </row>
    <row r="84" ht="30" customHeight="1">
      <c r="A84" s="2" t="n"/>
      <c r="B84" s="33" t="n"/>
      <c r="C84" s="33" t="n"/>
      <c r="D84" s="4" t="n"/>
      <c r="E84" s="2" t="n"/>
      <c r="F84" s="4" t="n"/>
      <c r="G84" s="4" t="n"/>
      <c r="H84" s="5" t="n"/>
      <c r="I84" s="6" t="n"/>
      <c r="J84" s="5" t="n"/>
      <c r="K84" s="4" t="n"/>
      <c r="L84" s="7">
        <f>IF(K84="","",IFERROR(VLOOKUP(K84,'Fornecedores'!$A$2:$J$101,2,FALSE),"Fornecedor não localizado"))</f>
        <v/>
      </c>
      <c r="M84" s="8">
        <f>IF(K84="","",IFERROR(VLOOKUP(K84,'Fornecedores'!$A$2:$J$101,4,FALSE),""))</f>
        <v/>
      </c>
      <c r="N84" s="34" t="n"/>
      <c r="O84" s="44" t="n"/>
      <c r="P84" s="34" t="n"/>
      <c r="Q84" s="34" t="n"/>
      <c r="R84" s="36">
        <f>IF(OR(I84="",N84=""),"",I84*N84)</f>
        <v/>
      </c>
      <c r="S84" s="36">
        <f>IF(R84="","",R84*IF(O84="",0,O84))</f>
        <v/>
      </c>
      <c r="T84" s="36">
        <f>IF(R84="","",R84-S84+IF(P84="",0,P84)+IF(Q84="",0,Q84))</f>
        <v/>
      </c>
      <c r="U84" s="36">
        <f>IF(OR(A84="",T84=""),"",IFERROR(MAXIFS($T$2:$T$101,$A$2:$A$101,A84)-T84,0))</f>
        <v/>
      </c>
      <c r="V84" s="12">
        <f>IF(A84="","",IF(W84="Aprovada","Aprovada",IF(C84="","",IF(C84&lt;TODAY(),"Vencida","Vigente"))))</f>
        <v/>
      </c>
      <c r="W84" s="5" t="n"/>
      <c r="X84" s="4" t="n"/>
    </row>
    <row r="85" ht="30" customHeight="1">
      <c r="A85" s="2" t="n"/>
      <c r="B85" s="33" t="n"/>
      <c r="C85" s="33" t="n"/>
      <c r="D85" s="4" t="n"/>
      <c r="E85" s="2" t="n"/>
      <c r="F85" s="4" t="n"/>
      <c r="G85" s="4" t="n"/>
      <c r="H85" s="5" t="n"/>
      <c r="I85" s="6" t="n"/>
      <c r="J85" s="5" t="n"/>
      <c r="K85" s="4" t="n"/>
      <c r="L85" s="13">
        <f>IF(K85="","",IFERROR(VLOOKUP(K85,'Fornecedores'!$A$2:$J$101,2,FALSE),"Fornecedor não localizado"))</f>
        <v/>
      </c>
      <c r="M85" s="14">
        <f>IF(K85="","",IFERROR(VLOOKUP(K85,'Fornecedores'!$A$2:$J$101,4,FALSE),""))</f>
        <v/>
      </c>
      <c r="N85" s="34" t="n"/>
      <c r="O85" s="44" t="n"/>
      <c r="P85" s="34" t="n"/>
      <c r="Q85" s="34" t="n"/>
      <c r="R85" s="37">
        <f>IF(OR(I85="",N85=""),"",I85*N85)</f>
        <v/>
      </c>
      <c r="S85" s="37">
        <f>IF(R85="","",R85*IF(O85="",0,O85))</f>
        <v/>
      </c>
      <c r="T85" s="37">
        <f>IF(R85="","",R85-S85+IF(P85="",0,P85)+IF(Q85="",0,Q85))</f>
        <v/>
      </c>
      <c r="U85" s="37">
        <f>IF(OR(A85="",T85=""),"",IFERROR(MAXIFS($T$2:$T$101,$A$2:$A$101,A85)-T85,0))</f>
        <v/>
      </c>
      <c r="V85" s="16">
        <f>IF(A85="","",IF(W85="Aprovada","Aprovada",IF(C85="","",IF(C85&lt;TODAY(),"Vencida","Vigente"))))</f>
        <v/>
      </c>
      <c r="W85" s="5" t="n"/>
      <c r="X85" s="4" t="n"/>
    </row>
    <row r="86" ht="30" customHeight="1">
      <c r="A86" s="2" t="n"/>
      <c r="B86" s="33" t="n"/>
      <c r="C86" s="33" t="n"/>
      <c r="D86" s="4" t="n"/>
      <c r="E86" s="2" t="n"/>
      <c r="F86" s="4" t="n"/>
      <c r="G86" s="4" t="n"/>
      <c r="H86" s="5" t="n"/>
      <c r="I86" s="6" t="n"/>
      <c r="J86" s="5" t="n"/>
      <c r="K86" s="4" t="n"/>
      <c r="L86" s="7">
        <f>IF(K86="","",IFERROR(VLOOKUP(K86,'Fornecedores'!$A$2:$J$101,2,FALSE),"Fornecedor não localizado"))</f>
        <v/>
      </c>
      <c r="M86" s="8">
        <f>IF(K86="","",IFERROR(VLOOKUP(K86,'Fornecedores'!$A$2:$J$101,4,FALSE),""))</f>
        <v/>
      </c>
      <c r="N86" s="34" t="n"/>
      <c r="O86" s="44" t="n"/>
      <c r="P86" s="34" t="n"/>
      <c r="Q86" s="34" t="n"/>
      <c r="R86" s="36">
        <f>IF(OR(I86="",N86=""),"",I86*N86)</f>
        <v/>
      </c>
      <c r="S86" s="36">
        <f>IF(R86="","",R86*IF(O86="",0,O86))</f>
        <v/>
      </c>
      <c r="T86" s="36">
        <f>IF(R86="","",R86-S86+IF(P86="",0,P86)+IF(Q86="",0,Q86))</f>
        <v/>
      </c>
      <c r="U86" s="36">
        <f>IF(OR(A86="",T86=""),"",IFERROR(MAXIFS($T$2:$T$101,$A$2:$A$101,A86)-T86,0))</f>
        <v/>
      </c>
      <c r="V86" s="12">
        <f>IF(A86="","",IF(W86="Aprovada","Aprovada",IF(C86="","",IF(C86&lt;TODAY(),"Vencida","Vigente"))))</f>
        <v/>
      </c>
      <c r="W86" s="5" t="n"/>
      <c r="X86" s="4" t="n"/>
    </row>
    <row r="87" ht="30" customHeight="1">
      <c r="A87" s="2" t="n"/>
      <c r="B87" s="33" t="n"/>
      <c r="C87" s="33" t="n"/>
      <c r="D87" s="4" t="n"/>
      <c r="E87" s="2" t="n"/>
      <c r="F87" s="4" t="n"/>
      <c r="G87" s="4" t="n"/>
      <c r="H87" s="5" t="n"/>
      <c r="I87" s="6" t="n"/>
      <c r="J87" s="5" t="n"/>
      <c r="K87" s="4" t="n"/>
      <c r="L87" s="13">
        <f>IF(K87="","",IFERROR(VLOOKUP(K87,'Fornecedores'!$A$2:$J$101,2,FALSE),"Fornecedor não localizado"))</f>
        <v/>
      </c>
      <c r="M87" s="14">
        <f>IF(K87="","",IFERROR(VLOOKUP(K87,'Fornecedores'!$A$2:$J$101,4,FALSE),""))</f>
        <v/>
      </c>
      <c r="N87" s="34" t="n"/>
      <c r="O87" s="44" t="n"/>
      <c r="P87" s="34" t="n"/>
      <c r="Q87" s="34" t="n"/>
      <c r="R87" s="37">
        <f>IF(OR(I87="",N87=""),"",I87*N87)</f>
        <v/>
      </c>
      <c r="S87" s="37">
        <f>IF(R87="","",R87*IF(O87="",0,O87))</f>
        <v/>
      </c>
      <c r="T87" s="37">
        <f>IF(R87="","",R87-S87+IF(P87="",0,P87)+IF(Q87="",0,Q87))</f>
        <v/>
      </c>
      <c r="U87" s="37">
        <f>IF(OR(A87="",T87=""),"",IFERROR(MAXIFS($T$2:$T$101,$A$2:$A$101,A87)-T87,0))</f>
        <v/>
      </c>
      <c r="V87" s="16">
        <f>IF(A87="","",IF(W87="Aprovada","Aprovada",IF(C87="","",IF(C87&lt;TODAY(),"Vencida","Vigente"))))</f>
        <v/>
      </c>
      <c r="W87" s="5" t="n"/>
      <c r="X87" s="4" t="n"/>
    </row>
    <row r="88" ht="30" customHeight="1">
      <c r="A88" s="2" t="n"/>
      <c r="B88" s="33" t="n"/>
      <c r="C88" s="33" t="n"/>
      <c r="D88" s="4" t="n"/>
      <c r="E88" s="2" t="n"/>
      <c r="F88" s="4" t="n"/>
      <c r="G88" s="4" t="n"/>
      <c r="H88" s="5" t="n"/>
      <c r="I88" s="6" t="n"/>
      <c r="J88" s="5" t="n"/>
      <c r="K88" s="4" t="n"/>
      <c r="L88" s="7">
        <f>IF(K88="","",IFERROR(VLOOKUP(K88,'Fornecedores'!$A$2:$J$101,2,FALSE),"Fornecedor não localizado"))</f>
        <v/>
      </c>
      <c r="M88" s="8">
        <f>IF(K88="","",IFERROR(VLOOKUP(K88,'Fornecedores'!$A$2:$J$101,4,FALSE),""))</f>
        <v/>
      </c>
      <c r="N88" s="34" t="n"/>
      <c r="O88" s="44" t="n"/>
      <c r="P88" s="34" t="n"/>
      <c r="Q88" s="34" t="n"/>
      <c r="R88" s="36">
        <f>IF(OR(I88="",N88=""),"",I88*N88)</f>
        <v/>
      </c>
      <c r="S88" s="36">
        <f>IF(R88="","",R88*IF(O88="",0,O88))</f>
        <v/>
      </c>
      <c r="T88" s="36">
        <f>IF(R88="","",R88-S88+IF(P88="",0,P88)+IF(Q88="",0,Q88))</f>
        <v/>
      </c>
      <c r="U88" s="36">
        <f>IF(OR(A88="",T88=""),"",IFERROR(MAXIFS($T$2:$T$101,$A$2:$A$101,A88)-T88,0))</f>
        <v/>
      </c>
      <c r="V88" s="12">
        <f>IF(A88="","",IF(W88="Aprovada","Aprovada",IF(C88="","",IF(C88&lt;TODAY(),"Vencida","Vigente"))))</f>
        <v/>
      </c>
      <c r="W88" s="5" t="n"/>
      <c r="X88" s="4" t="n"/>
    </row>
    <row r="89" ht="30" customHeight="1">
      <c r="A89" s="2" t="n"/>
      <c r="B89" s="33" t="n"/>
      <c r="C89" s="33" t="n"/>
      <c r="D89" s="4" t="n"/>
      <c r="E89" s="2" t="n"/>
      <c r="F89" s="4" t="n"/>
      <c r="G89" s="4" t="n"/>
      <c r="H89" s="5" t="n"/>
      <c r="I89" s="6" t="n"/>
      <c r="J89" s="5" t="n"/>
      <c r="K89" s="4" t="n"/>
      <c r="L89" s="13">
        <f>IF(K89="","",IFERROR(VLOOKUP(K89,'Fornecedores'!$A$2:$J$101,2,FALSE),"Fornecedor não localizado"))</f>
        <v/>
      </c>
      <c r="M89" s="14">
        <f>IF(K89="","",IFERROR(VLOOKUP(K89,'Fornecedores'!$A$2:$J$101,4,FALSE),""))</f>
        <v/>
      </c>
      <c r="N89" s="34" t="n"/>
      <c r="O89" s="44" t="n"/>
      <c r="P89" s="34" t="n"/>
      <c r="Q89" s="34" t="n"/>
      <c r="R89" s="37">
        <f>IF(OR(I89="",N89=""),"",I89*N89)</f>
        <v/>
      </c>
      <c r="S89" s="37">
        <f>IF(R89="","",R89*IF(O89="",0,O89))</f>
        <v/>
      </c>
      <c r="T89" s="37">
        <f>IF(R89="","",R89-S89+IF(P89="",0,P89)+IF(Q89="",0,Q89))</f>
        <v/>
      </c>
      <c r="U89" s="37">
        <f>IF(OR(A89="",T89=""),"",IFERROR(MAXIFS($T$2:$T$101,$A$2:$A$101,A89)-T89,0))</f>
        <v/>
      </c>
      <c r="V89" s="16">
        <f>IF(A89="","",IF(W89="Aprovada","Aprovada",IF(C89="","",IF(C89&lt;TODAY(),"Vencida","Vigente"))))</f>
        <v/>
      </c>
      <c r="W89" s="5" t="n"/>
      <c r="X89" s="4" t="n"/>
    </row>
    <row r="90" ht="30" customHeight="1">
      <c r="A90" s="2" t="n"/>
      <c r="B90" s="33" t="n"/>
      <c r="C90" s="33" t="n"/>
      <c r="D90" s="4" t="n"/>
      <c r="E90" s="2" t="n"/>
      <c r="F90" s="4" t="n"/>
      <c r="G90" s="4" t="n"/>
      <c r="H90" s="5" t="n"/>
      <c r="I90" s="6" t="n"/>
      <c r="J90" s="5" t="n"/>
      <c r="K90" s="4" t="n"/>
      <c r="L90" s="7">
        <f>IF(K90="","",IFERROR(VLOOKUP(K90,'Fornecedores'!$A$2:$J$101,2,FALSE),"Fornecedor não localizado"))</f>
        <v/>
      </c>
      <c r="M90" s="8">
        <f>IF(K90="","",IFERROR(VLOOKUP(K90,'Fornecedores'!$A$2:$J$101,4,FALSE),""))</f>
        <v/>
      </c>
      <c r="N90" s="34" t="n"/>
      <c r="O90" s="44" t="n"/>
      <c r="P90" s="34" t="n"/>
      <c r="Q90" s="34" t="n"/>
      <c r="R90" s="36">
        <f>IF(OR(I90="",N90=""),"",I90*N90)</f>
        <v/>
      </c>
      <c r="S90" s="36">
        <f>IF(R90="","",R90*IF(O90="",0,O90))</f>
        <v/>
      </c>
      <c r="T90" s="36">
        <f>IF(R90="","",R90-S90+IF(P90="",0,P90)+IF(Q90="",0,Q90))</f>
        <v/>
      </c>
      <c r="U90" s="36">
        <f>IF(OR(A90="",T90=""),"",IFERROR(MAXIFS($T$2:$T$101,$A$2:$A$101,A90)-T90,0))</f>
        <v/>
      </c>
      <c r="V90" s="12">
        <f>IF(A90="","",IF(W90="Aprovada","Aprovada",IF(C90="","",IF(C90&lt;TODAY(),"Vencida","Vigente"))))</f>
        <v/>
      </c>
      <c r="W90" s="5" t="n"/>
      <c r="X90" s="4" t="n"/>
    </row>
    <row r="91" ht="30" customHeight="1">
      <c r="A91" s="2" t="n"/>
      <c r="B91" s="33" t="n"/>
      <c r="C91" s="33" t="n"/>
      <c r="D91" s="4" t="n"/>
      <c r="E91" s="2" t="n"/>
      <c r="F91" s="4" t="n"/>
      <c r="G91" s="4" t="n"/>
      <c r="H91" s="5" t="n"/>
      <c r="I91" s="6" t="n"/>
      <c r="J91" s="5" t="n"/>
      <c r="K91" s="4" t="n"/>
      <c r="L91" s="13">
        <f>IF(K91="","",IFERROR(VLOOKUP(K91,'Fornecedores'!$A$2:$J$101,2,FALSE),"Fornecedor não localizado"))</f>
        <v/>
      </c>
      <c r="M91" s="14">
        <f>IF(K91="","",IFERROR(VLOOKUP(K91,'Fornecedores'!$A$2:$J$101,4,FALSE),""))</f>
        <v/>
      </c>
      <c r="N91" s="34" t="n"/>
      <c r="O91" s="44" t="n"/>
      <c r="P91" s="34" t="n"/>
      <c r="Q91" s="34" t="n"/>
      <c r="R91" s="37">
        <f>IF(OR(I91="",N91=""),"",I91*N91)</f>
        <v/>
      </c>
      <c r="S91" s="37">
        <f>IF(R91="","",R91*IF(O91="",0,O91))</f>
        <v/>
      </c>
      <c r="T91" s="37">
        <f>IF(R91="","",R91-S91+IF(P91="",0,P91)+IF(Q91="",0,Q91))</f>
        <v/>
      </c>
      <c r="U91" s="37">
        <f>IF(OR(A91="",T91=""),"",IFERROR(MAXIFS($T$2:$T$101,$A$2:$A$101,A91)-T91,0))</f>
        <v/>
      </c>
      <c r="V91" s="16">
        <f>IF(A91="","",IF(W91="Aprovada","Aprovada",IF(C91="","",IF(C91&lt;TODAY(),"Vencida","Vigente"))))</f>
        <v/>
      </c>
      <c r="W91" s="5" t="n"/>
      <c r="X91" s="4" t="n"/>
    </row>
    <row r="92" ht="30" customHeight="1">
      <c r="A92" s="2" t="n"/>
      <c r="B92" s="33" t="n"/>
      <c r="C92" s="33" t="n"/>
      <c r="D92" s="4" t="n"/>
      <c r="E92" s="2" t="n"/>
      <c r="F92" s="4" t="n"/>
      <c r="G92" s="4" t="n"/>
      <c r="H92" s="5" t="n"/>
      <c r="I92" s="6" t="n"/>
      <c r="J92" s="5" t="n"/>
      <c r="K92" s="4" t="n"/>
      <c r="L92" s="7">
        <f>IF(K92="","",IFERROR(VLOOKUP(K92,'Fornecedores'!$A$2:$J$101,2,FALSE),"Fornecedor não localizado"))</f>
        <v/>
      </c>
      <c r="M92" s="8">
        <f>IF(K92="","",IFERROR(VLOOKUP(K92,'Fornecedores'!$A$2:$J$101,4,FALSE),""))</f>
        <v/>
      </c>
      <c r="N92" s="34" t="n"/>
      <c r="O92" s="44" t="n"/>
      <c r="P92" s="34" t="n"/>
      <c r="Q92" s="34" t="n"/>
      <c r="R92" s="36">
        <f>IF(OR(I92="",N92=""),"",I92*N92)</f>
        <v/>
      </c>
      <c r="S92" s="36">
        <f>IF(R92="","",R92*IF(O92="",0,O92))</f>
        <v/>
      </c>
      <c r="T92" s="36">
        <f>IF(R92="","",R92-S92+IF(P92="",0,P92)+IF(Q92="",0,Q92))</f>
        <v/>
      </c>
      <c r="U92" s="36">
        <f>IF(OR(A92="",T92=""),"",IFERROR(MAXIFS($T$2:$T$101,$A$2:$A$101,A92)-T92,0))</f>
        <v/>
      </c>
      <c r="V92" s="12">
        <f>IF(A92="","",IF(W92="Aprovada","Aprovada",IF(C92="","",IF(C92&lt;TODAY(),"Vencida","Vigente"))))</f>
        <v/>
      </c>
      <c r="W92" s="5" t="n"/>
      <c r="X92" s="4" t="n"/>
    </row>
    <row r="93" ht="30" customHeight="1">
      <c r="A93" s="2" t="n"/>
      <c r="B93" s="33" t="n"/>
      <c r="C93" s="33" t="n"/>
      <c r="D93" s="4" t="n"/>
      <c r="E93" s="2" t="n"/>
      <c r="F93" s="4" t="n"/>
      <c r="G93" s="4" t="n"/>
      <c r="H93" s="5" t="n"/>
      <c r="I93" s="6" t="n"/>
      <c r="J93" s="5" t="n"/>
      <c r="K93" s="4" t="n"/>
      <c r="L93" s="13">
        <f>IF(K93="","",IFERROR(VLOOKUP(K93,'Fornecedores'!$A$2:$J$101,2,FALSE),"Fornecedor não localizado"))</f>
        <v/>
      </c>
      <c r="M93" s="14">
        <f>IF(K93="","",IFERROR(VLOOKUP(K93,'Fornecedores'!$A$2:$J$101,4,FALSE),""))</f>
        <v/>
      </c>
      <c r="N93" s="34" t="n"/>
      <c r="O93" s="44" t="n"/>
      <c r="P93" s="34" t="n"/>
      <c r="Q93" s="34" t="n"/>
      <c r="R93" s="37">
        <f>IF(OR(I93="",N93=""),"",I93*N93)</f>
        <v/>
      </c>
      <c r="S93" s="37">
        <f>IF(R93="","",R93*IF(O93="",0,O93))</f>
        <v/>
      </c>
      <c r="T93" s="37">
        <f>IF(R93="","",R93-S93+IF(P93="",0,P93)+IF(Q93="",0,Q93))</f>
        <v/>
      </c>
      <c r="U93" s="37">
        <f>IF(OR(A93="",T93=""),"",IFERROR(MAXIFS($T$2:$T$101,$A$2:$A$101,A93)-T93,0))</f>
        <v/>
      </c>
      <c r="V93" s="16">
        <f>IF(A93="","",IF(W93="Aprovada","Aprovada",IF(C93="","",IF(C93&lt;TODAY(),"Vencida","Vigente"))))</f>
        <v/>
      </c>
      <c r="W93" s="5" t="n"/>
      <c r="X93" s="4" t="n"/>
    </row>
    <row r="94" ht="30" customHeight="1">
      <c r="A94" s="2" t="n"/>
      <c r="B94" s="33" t="n"/>
      <c r="C94" s="33" t="n"/>
      <c r="D94" s="4" t="n"/>
      <c r="E94" s="2" t="n"/>
      <c r="F94" s="4" t="n"/>
      <c r="G94" s="4" t="n"/>
      <c r="H94" s="5" t="n"/>
      <c r="I94" s="6" t="n"/>
      <c r="J94" s="5" t="n"/>
      <c r="K94" s="4" t="n"/>
      <c r="L94" s="7">
        <f>IF(K94="","",IFERROR(VLOOKUP(K94,'Fornecedores'!$A$2:$J$101,2,FALSE),"Fornecedor não localizado"))</f>
        <v/>
      </c>
      <c r="M94" s="8">
        <f>IF(K94="","",IFERROR(VLOOKUP(K94,'Fornecedores'!$A$2:$J$101,4,FALSE),""))</f>
        <v/>
      </c>
      <c r="N94" s="34" t="n"/>
      <c r="O94" s="44" t="n"/>
      <c r="P94" s="34" t="n"/>
      <c r="Q94" s="34" t="n"/>
      <c r="R94" s="36">
        <f>IF(OR(I94="",N94=""),"",I94*N94)</f>
        <v/>
      </c>
      <c r="S94" s="36">
        <f>IF(R94="","",R94*IF(O94="",0,O94))</f>
        <v/>
      </c>
      <c r="T94" s="36">
        <f>IF(R94="","",R94-S94+IF(P94="",0,P94)+IF(Q94="",0,Q94))</f>
        <v/>
      </c>
      <c r="U94" s="36">
        <f>IF(OR(A94="",T94=""),"",IFERROR(MAXIFS($T$2:$T$101,$A$2:$A$101,A94)-T94,0))</f>
        <v/>
      </c>
      <c r="V94" s="12">
        <f>IF(A94="","",IF(W94="Aprovada","Aprovada",IF(C94="","",IF(C94&lt;TODAY(),"Vencida","Vigente"))))</f>
        <v/>
      </c>
      <c r="W94" s="5" t="n"/>
      <c r="X94" s="4" t="n"/>
    </row>
    <row r="95" ht="30" customHeight="1">
      <c r="A95" s="2" t="n"/>
      <c r="B95" s="33" t="n"/>
      <c r="C95" s="33" t="n"/>
      <c r="D95" s="4" t="n"/>
      <c r="E95" s="2" t="n"/>
      <c r="F95" s="4" t="n"/>
      <c r="G95" s="4" t="n"/>
      <c r="H95" s="5" t="n"/>
      <c r="I95" s="6" t="n"/>
      <c r="J95" s="5" t="n"/>
      <c r="K95" s="4" t="n"/>
      <c r="L95" s="13">
        <f>IF(K95="","",IFERROR(VLOOKUP(K95,'Fornecedores'!$A$2:$J$101,2,FALSE),"Fornecedor não localizado"))</f>
        <v/>
      </c>
      <c r="M95" s="14">
        <f>IF(K95="","",IFERROR(VLOOKUP(K95,'Fornecedores'!$A$2:$J$101,4,FALSE),""))</f>
        <v/>
      </c>
      <c r="N95" s="34" t="n"/>
      <c r="O95" s="44" t="n"/>
      <c r="P95" s="34" t="n"/>
      <c r="Q95" s="34" t="n"/>
      <c r="R95" s="37">
        <f>IF(OR(I95="",N95=""),"",I95*N95)</f>
        <v/>
      </c>
      <c r="S95" s="37">
        <f>IF(R95="","",R95*IF(O95="",0,O95))</f>
        <v/>
      </c>
      <c r="T95" s="37">
        <f>IF(R95="","",R95-S95+IF(P95="",0,P95)+IF(Q95="",0,Q95))</f>
        <v/>
      </c>
      <c r="U95" s="37">
        <f>IF(OR(A95="",T95=""),"",IFERROR(MAXIFS($T$2:$T$101,$A$2:$A$101,A95)-T95,0))</f>
        <v/>
      </c>
      <c r="V95" s="16">
        <f>IF(A95="","",IF(W95="Aprovada","Aprovada",IF(C95="","",IF(C95&lt;TODAY(),"Vencida","Vigente"))))</f>
        <v/>
      </c>
      <c r="W95" s="5" t="n"/>
      <c r="X95" s="4" t="n"/>
    </row>
    <row r="96" ht="30" customHeight="1">
      <c r="A96" s="2" t="n"/>
      <c r="B96" s="33" t="n"/>
      <c r="C96" s="33" t="n"/>
      <c r="D96" s="4" t="n"/>
      <c r="E96" s="2" t="n"/>
      <c r="F96" s="4" t="n"/>
      <c r="G96" s="4" t="n"/>
      <c r="H96" s="5" t="n"/>
      <c r="I96" s="6" t="n"/>
      <c r="J96" s="5" t="n"/>
      <c r="K96" s="4" t="n"/>
      <c r="L96" s="7">
        <f>IF(K96="","",IFERROR(VLOOKUP(K96,'Fornecedores'!$A$2:$J$101,2,FALSE),"Fornecedor não localizado"))</f>
        <v/>
      </c>
      <c r="M96" s="8">
        <f>IF(K96="","",IFERROR(VLOOKUP(K96,'Fornecedores'!$A$2:$J$101,4,FALSE),""))</f>
        <v/>
      </c>
      <c r="N96" s="34" t="n"/>
      <c r="O96" s="44" t="n"/>
      <c r="P96" s="34" t="n"/>
      <c r="Q96" s="34" t="n"/>
      <c r="R96" s="36">
        <f>IF(OR(I96="",N96=""),"",I96*N96)</f>
        <v/>
      </c>
      <c r="S96" s="36">
        <f>IF(R96="","",R96*IF(O96="",0,O96))</f>
        <v/>
      </c>
      <c r="T96" s="36">
        <f>IF(R96="","",R96-S96+IF(P96="",0,P96)+IF(Q96="",0,Q96))</f>
        <v/>
      </c>
      <c r="U96" s="36">
        <f>IF(OR(A96="",T96=""),"",IFERROR(MAXIFS($T$2:$T$101,$A$2:$A$101,A96)-T96,0))</f>
        <v/>
      </c>
      <c r="V96" s="12">
        <f>IF(A96="","",IF(W96="Aprovada","Aprovada",IF(C96="","",IF(C96&lt;TODAY(),"Vencida","Vigente"))))</f>
        <v/>
      </c>
      <c r="W96" s="5" t="n"/>
      <c r="X96" s="4" t="n"/>
    </row>
    <row r="97" ht="30" customHeight="1">
      <c r="A97" s="2" t="n"/>
      <c r="B97" s="33" t="n"/>
      <c r="C97" s="33" t="n"/>
      <c r="D97" s="4" t="n"/>
      <c r="E97" s="2" t="n"/>
      <c r="F97" s="4" t="n"/>
      <c r="G97" s="4" t="n"/>
      <c r="H97" s="5" t="n"/>
      <c r="I97" s="6" t="n"/>
      <c r="J97" s="5" t="n"/>
      <c r="K97" s="4" t="n"/>
      <c r="L97" s="13">
        <f>IF(K97="","",IFERROR(VLOOKUP(K97,'Fornecedores'!$A$2:$J$101,2,FALSE),"Fornecedor não localizado"))</f>
        <v/>
      </c>
      <c r="M97" s="14">
        <f>IF(K97="","",IFERROR(VLOOKUP(K97,'Fornecedores'!$A$2:$J$101,4,FALSE),""))</f>
        <v/>
      </c>
      <c r="N97" s="34" t="n"/>
      <c r="O97" s="44" t="n"/>
      <c r="P97" s="34" t="n"/>
      <c r="Q97" s="34" t="n"/>
      <c r="R97" s="37">
        <f>IF(OR(I97="",N97=""),"",I97*N97)</f>
        <v/>
      </c>
      <c r="S97" s="37">
        <f>IF(R97="","",R97*IF(O97="",0,O97))</f>
        <v/>
      </c>
      <c r="T97" s="37">
        <f>IF(R97="","",R97-S97+IF(P97="",0,P97)+IF(Q97="",0,Q97))</f>
        <v/>
      </c>
      <c r="U97" s="37">
        <f>IF(OR(A97="",T97=""),"",IFERROR(MAXIFS($T$2:$T$101,$A$2:$A$101,A97)-T97,0))</f>
        <v/>
      </c>
      <c r="V97" s="16">
        <f>IF(A97="","",IF(W97="Aprovada","Aprovada",IF(C97="","",IF(C97&lt;TODAY(),"Vencida","Vigente"))))</f>
        <v/>
      </c>
      <c r="W97" s="5" t="n"/>
      <c r="X97" s="4" t="n"/>
    </row>
    <row r="98" ht="30" customHeight="1">
      <c r="A98" s="2" t="n"/>
      <c r="B98" s="33" t="n"/>
      <c r="C98" s="33" t="n"/>
      <c r="D98" s="4" t="n"/>
      <c r="E98" s="2" t="n"/>
      <c r="F98" s="4" t="n"/>
      <c r="G98" s="4" t="n"/>
      <c r="H98" s="5" t="n"/>
      <c r="I98" s="6" t="n"/>
      <c r="J98" s="5" t="n"/>
      <c r="K98" s="4" t="n"/>
      <c r="L98" s="7">
        <f>IF(K98="","",IFERROR(VLOOKUP(K98,'Fornecedores'!$A$2:$J$101,2,FALSE),"Fornecedor não localizado"))</f>
        <v/>
      </c>
      <c r="M98" s="8">
        <f>IF(K98="","",IFERROR(VLOOKUP(K98,'Fornecedores'!$A$2:$J$101,4,FALSE),""))</f>
        <v/>
      </c>
      <c r="N98" s="34" t="n"/>
      <c r="O98" s="44" t="n"/>
      <c r="P98" s="34" t="n"/>
      <c r="Q98" s="34" t="n"/>
      <c r="R98" s="36">
        <f>IF(OR(I98="",N98=""),"",I98*N98)</f>
        <v/>
      </c>
      <c r="S98" s="36">
        <f>IF(R98="","",R98*IF(O98="",0,O98))</f>
        <v/>
      </c>
      <c r="T98" s="36">
        <f>IF(R98="","",R98-S98+IF(P98="",0,P98)+IF(Q98="",0,Q98))</f>
        <v/>
      </c>
      <c r="U98" s="36">
        <f>IF(OR(A98="",T98=""),"",IFERROR(MAXIFS($T$2:$T$101,$A$2:$A$101,A98)-T98,0))</f>
        <v/>
      </c>
      <c r="V98" s="12">
        <f>IF(A98="","",IF(W98="Aprovada","Aprovada",IF(C98="","",IF(C98&lt;TODAY(),"Vencida","Vigente"))))</f>
        <v/>
      </c>
      <c r="W98" s="5" t="n"/>
      <c r="X98" s="4" t="n"/>
    </row>
    <row r="99" ht="30" customHeight="1">
      <c r="A99" s="2" t="n"/>
      <c r="B99" s="33" t="n"/>
      <c r="C99" s="33" t="n"/>
      <c r="D99" s="4" t="n"/>
      <c r="E99" s="2" t="n"/>
      <c r="F99" s="4" t="n"/>
      <c r="G99" s="4" t="n"/>
      <c r="H99" s="5" t="n"/>
      <c r="I99" s="6" t="n"/>
      <c r="J99" s="5" t="n"/>
      <c r="K99" s="4" t="n"/>
      <c r="L99" s="13">
        <f>IF(K99="","",IFERROR(VLOOKUP(K99,'Fornecedores'!$A$2:$J$101,2,FALSE),"Fornecedor não localizado"))</f>
        <v/>
      </c>
      <c r="M99" s="14">
        <f>IF(K99="","",IFERROR(VLOOKUP(K99,'Fornecedores'!$A$2:$J$101,4,FALSE),""))</f>
        <v/>
      </c>
      <c r="N99" s="34" t="n"/>
      <c r="O99" s="44" t="n"/>
      <c r="P99" s="34" t="n"/>
      <c r="Q99" s="34" t="n"/>
      <c r="R99" s="37">
        <f>IF(OR(I99="",N99=""),"",I99*N99)</f>
        <v/>
      </c>
      <c r="S99" s="37">
        <f>IF(R99="","",R99*IF(O99="",0,O99))</f>
        <v/>
      </c>
      <c r="T99" s="37">
        <f>IF(R99="","",R99-S99+IF(P99="",0,P99)+IF(Q99="",0,Q99))</f>
        <v/>
      </c>
      <c r="U99" s="37">
        <f>IF(OR(A99="",T99=""),"",IFERROR(MAXIFS($T$2:$T$101,$A$2:$A$101,A99)-T99,0))</f>
        <v/>
      </c>
      <c r="V99" s="16">
        <f>IF(A99="","",IF(W99="Aprovada","Aprovada",IF(C99="","",IF(C99&lt;TODAY(),"Vencida","Vigente"))))</f>
        <v/>
      </c>
      <c r="W99" s="5" t="n"/>
      <c r="X99" s="4" t="n"/>
    </row>
    <row r="100" ht="30" customHeight="1">
      <c r="A100" s="2" t="n"/>
      <c r="B100" s="33" t="n"/>
      <c r="C100" s="33" t="n"/>
      <c r="D100" s="4" t="n"/>
      <c r="E100" s="2" t="n"/>
      <c r="F100" s="4" t="n"/>
      <c r="G100" s="4" t="n"/>
      <c r="H100" s="5" t="n"/>
      <c r="I100" s="6" t="n"/>
      <c r="J100" s="5" t="n"/>
      <c r="K100" s="4" t="n"/>
      <c r="L100" s="7">
        <f>IF(K100="","",IFERROR(VLOOKUP(K100,'Fornecedores'!$A$2:$J$101,2,FALSE),"Fornecedor não localizado"))</f>
        <v/>
      </c>
      <c r="M100" s="8">
        <f>IF(K100="","",IFERROR(VLOOKUP(K100,'Fornecedores'!$A$2:$J$101,4,FALSE),""))</f>
        <v/>
      </c>
      <c r="N100" s="34" t="n"/>
      <c r="O100" s="44" t="n"/>
      <c r="P100" s="34" t="n"/>
      <c r="Q100" s="34" t="n"/>
      <c r="R100" s="36">
        <f>IF(OR(I100="",N100=""),"",I100*N100)</f>
        <v/>
      </c>
      <c r="S100" s="36">
        <f>IF(R100="","",R100*IF(O100="",0,O100))</f>
        <v/>
      </c>
      <c r="T100" s="36">
        <f>IF(R100="","",R100-S100+IF(P100="",0,P100)+IF(Q100="",0,Q100))</f>
        <v/>
      </c>
      <c r="U100" s="36">
        <f>IF(OR(A100="",T100=""),"",IFERROR(MAXIFS($T$2:$T$101,$A$2:$A$101,A100)-T100,0))</f>
        <v/>
      </c>
      <c r="V100" s="12">
        <f>IF(A100="","",IF(W100="Aprovada","Aprovada",IF(C100="","",IF(C100&lt;TODAY(),"Vencida","Vigente"))))</f>
        <v/>
      </c>
      <c r="W100" s="5" t="n"/>
      <c r="X100" s="4" t="n"/>
    </row>
    <row r="101" ht="30" customHeight="1">
      <c r="A101" s="2" t="n"/>
      <c r="B101" s="33" t="n"/>
      <c r="C101" s="33" t="n"/>
      <c r="D101" s="4" t="n"/>
      <c r="E101" s="2" t="n"/>
      <c r="F101" s="4" t="n"/>
      <c r="G101" s="4" t="n"/>
      <c r="H101" s="5" t="n"/>
      <c r="I101" s="6" t="n"/>
      <c r="J101" s="5" t="n"/>
      <c r="K101" s="4" t="n"/>
      <c r="L101" s="13">
        <f>IF(K101="","",IFERROR(VLOOKUP(K101,'Fornecedores'!$A$2:$J$101,2,FALSE),"Fornecedor não localizado"))</f>
        <v/>
      </c>
      <c r="M101" s="14">
        <f>IF(K101="","",IFERROR(VLOOKUP(K101,'Fornecedores'!$A$2:$J$101,4,FALSE),""))</f>
        <v/>
      </c>
      <c r="N101" s="34" t="n"/>
      <c r="O101" s="44" t="n"/>
      <c r="P101" s="34" t="n"/>
      <c r="Q101" s="34" t="n"/>
      <c r="R101" s="37">
        <f>IF(OR(I101="",N101=""),"",I101*N101)</f>
        <v/>
      </c>
      <c r="S101" s="37">
        <f>IF(R101="","",R101*IF(O101="",0,O101))</f>
        <v/>
      </c>
      <c r="T101" s="37">
        <f>IF(R101="","",R101-S101+IF(P101="",0,P101)+IF(Q101="",0,Q101))</f>
        <v/>
      </c>
      <c r="U101" s="37">
        <f>IF(OR(A101="",T101=""),"",IFERROR(MAXIFS($T$2:$T$101,$A$2:$A$101,A101)-T101,0))</f>
        <v/>
      </c>
      <c r="V101" s="16">
        <f>IF(A101="","",IF(W101="Aprovada","Aprovada",IF(C101="","",IF(C101&lt;TODAY(),"Vencida","Vigente"))))</f>
        <v/>
      </c>
      <c r="W101" s="5" t="n"/>
      <c r="X101" s="4" t="n"/>
    </row>
  </sheetData>
  <autoFilter ref="A1:X101"/>
  <conditionalFormatting sqref="U2:U101">
    <cfRule type="cellIs" priority="1" operator="greaterThan" dxfId="0">
      <formula>0</formula>
    </cfRule>
  </conditionalFormatting>
  <conditionalFormatting sqref="V2:V101">
    <cfRule type="expression" priority="2" dxfId="1">
      <formula>$V2="Vencida"</formula>
    </cfRule>
    <cfRule type="expression" priority="3" dxfId="0">
      <formula>$V2="Aprovada"</formula>
    </cfRule>
  </conditionalFormatting>
  <conditionalFormatting sqref="W2:W101">
    <cfRule type="expression" priority="4" dxfId="1">
      <formula>$W2="Reprovada"</formula>
    </cfRule>
    <cfRule type="expression" priority="5" dxfId="0">
      <formula>$W2="Aprovada"</formula>
    </cfRule>
  </conditionalFormatting>
  <dataValidations count="7">
    <dataValidation sqref="H2:H101" showErrorMessage="1" showInputMessage="1" allowBlank="1" type="list">
      <formula1>"Material,Serviço,Equipamento,Software"</formula1>
    </dataValidation>
    <dataValidation sqref="J2:J101" showErrorMessage="1" showInputMessage="1" allowBlank="1" type="list">
      <formula1>"un,kg,hora,mês"</formula1>
    </dataValidation>
    <dataValidation sqref="K2:K101" showErrorMessage="1" showInputMessage="1" allowBlank="1" type="list">
      <formula1>='Fornecedores'!$A$2:$A$101</formula1>
    </dataValidation>
    <dataValidation sqref="I2:I101" showErrorMessage="1" showInputMessage="1" allowBlank="1" type="decimal" operator="greaterThan">
      <formula1>0</formula1>
    </dataValidation>
    <dataValidation sqref="O2:O101" showErrorMessage="1" showInputMessage="1" allowBlank="1" type="decimal" operator="between">
      <formula1>0</formula1>
      <formula2>1</formula2>
    </dataValidation>
    <dataValidation sqref="N2:N101 P2:Q101" showErrorMessage="1" showInputMessage="1" allowBlank="1" type="decimal" operator="greaterThanOrEqual">
      <formula1>0</formula1>
    </dataValidation>
    <dataValidation sqref="W2:W101" showErrorMessage="1" showInputMessage="1" allowBlank="1" type="list">
      <formula1>"Em análise,Aprovada,Reprovada"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1"/>
  <sheetViews>
    <sheetView showGridLines="0" zoomScale="55" zoomScaleNormal="5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1" customWidth="1" min="2" max="2"/>
    <col width="20" customWidth="1" min="3" max="3"/>
    <col width="30" customWidth="1" min="4" max="4"/>
    <col width="24" customWidth="1" min="5" max="5"/>
    <col width="18" customWidth="1" min="6" max="6"/>
    <col width="32" customWidth="1" min="7" max="7"/>
    <col width="20" customWidth="1" min="8" max="8"/>
    <col width="18" customWidth="1" min="9" max="9"/>
    <col width="34" customWidth="1" min="10" max="10"/>
  </cols>
  <sheetData>
    <row r="1" ht="32" customHeight="1">
      <c r="A1" s="43" t="inlineStr">
        <is>
          <t>Fornecedor</t>
        </is>
      </c>
      <c r="B1" s="43" t="inlineStr">
        <is>
          <t>CNPJ</t>
        </is>
      </c>
      <c r="C1" s="43" t="inlineStr">
        <is>
          <t>Cidade/UF</t>
        </is>
      </c>
      <c r="D1" s="43" t="inlineStr">
        <is>
          <t>Prazo Padrão de Entrega (dias)</t>
        </is>
      </c>
      <c r="E1" s="43" t="inlineStr">
        <is>
          <t>Contato Comercial</t>
        </is>
      </c>
      <c r="F1" s="43" t="inlineStr">
        <is>
          <t>Telefone</t>
        </is>
      </c>
      <c r="G1" s="43" t="inlineStr">
        <is>
          <t>E-mail</t>
        </is>
      </c>
      <c r="H1" s="43" t="inlineStr">
        <is>
          <t>Regime Tributário</t>
        </is>
      </c>
      <c r="I1" s="43" t="inlineStr">
        <is>
          <t>Avaliação (1 a 5)</t>
        </is>
      </c>
      <c r="J1" s="43" t="inlineStr">
        <is>
          <t>Observações</t>
        </is>
      </c>
    </row>
    <row r="2" ht="28" customHeight="1">
      <c r="A2" s="4" t="inlineStr">
        <is>
          <t>Tech Brasil Soluções Ltda.</t>
        </is>
      </c>
      <c r="B2" s="2" t="inlineStr">
        <is>
          <t>12.345.678/0001-90</t>
        </is>
      </c>
      <c r="C2" s="5" t="inlineStr">
        <is>
          <t>São Paulo/SP</t>
        </is>
      </c>
      <c r="D2" s="6" t="n">
        <v>7</v>
      </c>
      <c r="E2" s="4" t="inlineStr">
        <is>
          <t>Renata Lima</t>
        </is>
      </c>
      <c r="F2" s="2" t="inlineStr">
        <is>
          <t>(11) 3456-7890</t>
        </is>
      </c>
      <c r="G2" s="4" t="inlineStr">
        <is>
          <t>comercial@techbrasil.com.br</t>
        </is>
      </c>
      <c r="H2" s="5" t="inlineStr">
        <is>
          <t>Lucro Presumido</t>
        </is>
      </c>
      <c r="I2" s="38" t="n">
        <v>4.8</v>
      </c>
      <c r="J2" s="4" t="inlineStr">
        <is>
          <t>Especialista em equipamentos corporativos.</t>
        </is>
      </c>
    </row>
    <row r="3" ht="28" customHeight="1">
      <c r="A3" s="4" t="inlineStr">
        <is>
          <t>Office Digital Comércio Ltda.</t>
        </is>
      </c>
      <c r="B3" s="2" t="inlineStr">
        <is>
          <t>23.456.789/0001-12</t>
        </is>
      </c>
      <c r="C3" s="5" t="inlineStr">
        <is>
          <t>Campinas/SP</t>
        </is>
      </c>
      <c r="D3" s="6" t="n">
        <v>10</v>
      </c>
      <c r="E3" s="4" t="inlineStr">
        <is>
          <t>Bruno Martins</t>
        </is>
      </c>
      <c r="F3" s="2" t="inlineStr">
        <is>
          <t>(19) 3344-8811</t>
        </is>
      </c>
      <c r="G3" s="4" t="inlineStr">
        <is>
          <t>vendas@officedigital.com.br</t>
        </is>
      </c>
      <c r="H3" s="5" t="inlineStr">
        <is>
          <t>Simples Nacional</t>
        </is>
      </c>
      <c r="I3" s="38" t="n">
        <v>4.6</v>
      </c>
      <c r="J3" s="4" t="inlineStr">
        <is>
          <t>Bom histórico em mobiliário e informática.</t>
        </is>
      </c>
    </row>
    <row r="4" ht="28" customHeight="1">
      <c r="A4" s="4" t="inlineStr">
        <is>
          <t>Conecta TI Serviços Ltda.</t>
        </is>
      </c>
      <c r="B4" s="2" t="inlineStr">
        <is>
          <t>34.567.890/0001-23</t>
        </is>
      </c>
      <c r="C4" s="5" t="inlineStr">
        <is>
          <t>Curitiba/PR</t>
        </is>
      </c>
      <c r="D4" s="6" t="n">
        <v>12</v>
      </c>
      <c r="E4" s="4" t="inlineStr">
        <is>
          <t>Carla Mendes</t>
        </is>
      </c>
      <c r="F4" s="2" t="inlineStr">
        <is>
          <t>(41) 3222-5566</t>
        </is>
      </c>
      <c r="G4" s="4" t="inlineStr">
        <is>
          <t>comercial@conectati.com.br</t>
        </is>
      </c>
      <c r="H4" s="5" t="inlineStr">
        <is>
          <t>Lucro Presumido</t>
        </is>
      </c>
      <c r="I4" s="38" t="n">
        <v>4.5</v>
      </c>
      <c r="J4" s="4" t="inlineStr">
        <is>
          <t>Atendimento nacional mediante agendamento.</t>
        </is>
      </c>
    </row>
    <row r="5" ht="28" customHeight="1">
      <c r="A5" s="4" t="inlineStr">
        <is>
          <t>Energia Segura Ltda.</t>
        </is>
      </c>
      <c r="B5" s="2" t="inlineStr">
        <is>
          <t>45.678.901/0001-34</t>
        </is>
      </c>
      <c r="C5" s="5" t="inlineStr">
        <is>
          <t>Rio de Janeiro/RJ</t>
        </is>
      </c>
      <c r="D5" s="6" t="n">
        <v>5</v>
      </c>
      <c r="E5" s="4" t="inlineStr">
        <is>
          <t>Eduardo Ramos</t>
        </is>
      </c>
      <c r="F5" s="2" t="inlineStr">
        <is>
          <t>(21) 3111-6699</t>
        </is>
      </c>
      <c r="G5" s="4" t="inlineStr">
        <is>
          <t>contato@energiasegura.com.br</t>
        </is>
      </c>
      <c r="H5" s="5" t="inlineStr">
        <is>
          <t>Simples Nacional</t>
        </is>
      </c>
      <c r="I5" s="38" t="n">
        <v>4.9</v>
      </c>
      <c r="J5" s="4" t="inlineStr">
        <is>
          <t>Fornecedor homologado para serviços elétricos.</t>
        </is>
      </c>
    </row>
    <row r="6" ht="28" customHeight="1">
      <c r="A6" s="4" t="inlineStr">
        <is>
          <t>Reparos RJ Serviços</t>
        </is>
      </c>
      <c r="B6" s="2" t="inlineStr">
        <is>
          <t>56.789.012/0001-45</t>
        </is>
      </c>
      <c r="C6" s="5" t="inlineStr">
        <is>
          <t>Rio de Janeiro/RJ</t>
        </is>
      </c>
      <c r="D6" s="6" t="n">
        <v>8</v>
      </c>
      <c r="E6" s="4" t="inlineStr">
        <is>
          <t>Fernanda Alves</t>
        </is>
      </c>
      <c r="F6" s="2" t="inlineStr">
        <is>
          <t>(21) 3555-1122</t>
        </is>
      </c>
      <c r="G6" s="4" t="inlineStr">
        <is>
          <t>propostas@reparosrj.com.br</t>
        </is>
      </c>
      <c r="H6" s="5" t="inlineStr">
        <is>
          <t>Simples Nacional</t>
        </is>
      </c>
      <c r="I6" s="38" t="n">
        <v>4.2</v>
      </c>
      <c r="J6" s="4" t="inlineStr">
        <is>
          <t>Disponibilidade sujeita à agenda técnica.</t>
        </is>
      </c>
    </row>
    <row r="7" ht="28" customHeight="1">
      <c r="A7" s="4" t="inlineStr">
        <is>
          <t>Móveis Minas Corporativos Ltda.</t>
        </is>
      </c>
      <c r="B7" s="2" t="inlineStr">
        <is>
          <t>67.890.123/0001-56</t>
        </is>
      </c>
      <c r="C7" s="5" t="inlineStr">
        <is>
          <t>Belo Horizonte/MG</t>
        </is>
      </c>
      <c r="D7" s="6" t="n">
        <v>15</v>
      </c>
      <c r="E7" s="4" t="inlineStr">
        <is>
          <t>Gustavo Nunes</t>
        </is>
      </c>
      <c r="F7" s="2" t="inlineStr">
        <is>
          <t>(31) 3666-7788</t>
        </is>
      </c>
      <c r="G7" s="4" t="inlineStr">
        <is>
          <t>vendas@moveisminas.com.br</t>
        </is>
      </c>
      <c r="H7" s="5" t="inlineStr">
        <is>
          <t>Lucro Presumido</t>
        </is>
      </c>
      <c r="I7" s="38" t="n">
        <v>4.7</v>
      </c>
      <c r="J7" s="4" t="inlineStr">
        <is>
          <t>Produção sob demanda para volumes maiores.</t>
        </is>
      </c>
    </row>
    <row r="8" ht="28" customHeight="1">
      <c r="A8" s="4" t="inlineStr">
        <is>
          <t>Casa Corporativa Ltda.</t>
        </is>
      </c>
      <c r="B8" s="2" t="inlineStr">
        <is>
          <t>78.901.234/0001-67</t>
        </is>
      </c>
      <c r="C8" s="5" t="inlineStr">
        <is>
          <t>Porto Alegre/RS</t>
        </is>
      </c>
      <c r="D8" s="6" t="n">
        <v>18</v>
      </c>
      <c r="E8" s="4" t="inlineStr">
        <is>
          <t>Helena Castro</t>
        </is>
      </c>
      <c r="F8" s="2" t="inlineStr">
        <is>
          <t>(51) 3777-8899</t>
        </is>
      </c>
      <c r="G8" s="4" t="inlineStr">
        <is>
          <t>comercial@casacorporativa.com.br</t>
        </is>
      </c>
      <c r="H8" s="5" t="inlineStr">
        <is>
          <t>Lucro Presumido</t>
        </is>
      </c>
      <c r="I8" s="38" t="n">
        <v>4.4</v>
      </c>
      <c r="J8" s="4" t="inlineStr">
        <is>
          <t>Frete calculado conforme região de entrega.</t>
        </is>
      </c>
    </row>
    <row r="9" ht="28" customHeight="1">
      <c r="A9" s="4" t="inlineStr">
        <is>
          <t>Nordeste Suprimentos Ltda.</t>
        </is>
      </c>
      <c r="B9" s="2" t="inlineStr">
        <is>
          <t>89.012.345/0001-78</t>
        </is>
      </c>
      <c r="C9" s="5" t="inlineStr">
        <is>
          <t>Salvador/BA</t>
        </is>
      </c>
      <c r="D9" s="6" t="n">
        <v>14</v>
      </c>
      <c r="E9" s="4" t="inlineStr">
        <is>
          <t>Igor Freitas</t>
        </is>
      </c>
      <c r="F9" s="2" t="inlineStr">
        <is>
          <t>(71) 3888-9900</t>
        </is>
      </c>
      <c r="G9" s="4" t="inlineStr">
        <is>
          <t>vendas@nordestesuprimentos.com.br</t>
        </is>
      </c>
      <c r="H9" s="5" t="inlineStr">
        <is>
          <t>Simples Nacional</t>
        </is>
      </c>
      <c r="I9" s="38" t="n">
        <v>4.3</v>
      </c>
      <c r="J9" s="4" t="inlineStr">
        <is>
          <t>Atende capitais e regiões metropolitanas.</t>
        </is>
      </c>
    </row>
    <row r="10" ht="28" customHeight="1">
      <c r="A10" s="4" t="n"/>
      <c r="B10" s="2" t="n"/>
      <c r="C10" s="5" t="n"/>
      <c r="D10" s="6" t="n"/>
      <c r="E10" s="4" t="n"/>
      <c r="F10" s="2" t="n"/>
      <c r="G10" s="4" t="n"/>
      <c r="H10" s="5" t="n"/>
      <c r="I10" s="38" t="n"/>
      <c r="J10" s="4" t="n"/>
    </row>
    <row r="11" ht="28" customHeight="1">
      <c r="A11" s="4" t="n"/>
      <c r="B11" s="2" t="n"/>
      <c r="C11" s="5" t="n"/>
      <c r="D11" s="6" t="n"/>
      <c r="E11" s="4" t="n"/>
      <c r="F11" s="2" t="n"/>
      <c r="G11" s="4" t="n"/>
      <c r="H11" s="5" t="n"/>
      <c r="I11" s="38" t="n"/>
      <c r="J11" s="4" t="n"/>
    </row>
    <row r="12" ht="28" customHeight="1">
      <c r="A12" s="4" t="n"/>
      <c r="B12" s="2" t="n"/>
      <c r="C12" s="5" t="n"/>
      <c r="D12" s="6" t="n"/>
      <c r="E12" s="4" t="n"/>
      <c r="F12" s="2" t="n"/>
      <c r="G12" s="4" t="n"/>
      <c r="H12" s="5" t="n"/>
      <c r="I12" s="38" t="n"/>
      <c r="J12" s="4" t="n"/>
    </row>
    <row r="13" ht="28" customHeight="1">
      <c r="A13" s="4" t="n"/>
      <c r="B13" s="2" t="n"/>
      <c r="C13" s="5" t="n"/>
      <c r="D13" s="6" t="n"/>
      <c r="E13" s="4" t="n"/>
      <c r="F13" s="2" t="n"/>
      <c r="G13" s="4" t="n"/>
      <c r="H13" s="5" t="n"/>
      <c r="I13" s="38" t="n"/>
      <c r="J13" s="4" t="n"/>
    </row>
    <row r="14" ht="28" customHeight="1">
      <c r="A14" s="4" t="n"/>
      <c r="B14" s="2" t="n"/>
      <c r="C14" s="5" t="n"/>
      <c r="D14" s="6" t="n"/>
      <c r="E14" s="4" t="n"/>
      <c r="F14" s="2" t="n"/>
      <c r="G14" s="4" t="n"/>
      <c r="H14" s="5" t="n"/>
      <c r="I14" s="38" t="n"/>
      <c r="J14" s="4" t="n"/>
    </row>
    <row r="15" ht="28" customHeight="1">
      <c r="A15" s="4" t="n"/>
      <c r="B15" s="2" t="n"/>
      <c r="C15" s="5" t="n"/>
      <c r="D15" s="6" t="n"/>
      <c r="E15" s="4" t="n"/>
      <c r="F15" s="2" t="n"/>
      <c r="G15" s="4" t="n"/>
      <c r="H15" s="5" t="n"/>
      <c r="I15" s="38" t="n"/>
      <c r="J15" s="4" t="n"/>
    </row>
    <row r="16" ht="28" customHeight="1">
      <c r="A16" s="4" t="n"/>
      <c r="B16" s="2" t="n"/>
      <c r="C16" s="5" t="n"/>
      <c r="D16" s="6" t="n"/>
      <c r="E16" s="4" t="n"/>
      <c r="F16" s="2" t="n"/>
      <c r="G16" s="4" t="n"/>
      <c r="H16" s="5" t="n"/>
      <c r="I16" s="38" t="n"/>
      <c r="J16" s="4" t="n"/>
    </row>
    <row r="17" ht="28" customHeight="1">
      <c r="A17" s="4" t="n"/>
      <c r="B17" s="2" t="n"/>
      <c r="C17" s="5" t="n"/>
      <c r="D17" s="6" t="n"/>
      <c r="E17" s="4" t="n"/>
      <c r="F17" s="2" t="n"/>
      <c r="G17" s="4" t="n"/>
      <c r="H17" s="5" t="n"/>
      <c r="I17" s="38" t="n"/>
      <c r="J17" s="4" t="n"/>
    </row>
    <row r="18" ht="28" customHeight="1">
      <c r="A18" s="4" t="n"/>
      <c r="B18" s="2" t="n"/>
      <c r="C18" s="5" t="n"/>
      <c r="D18" s="6" t="n"/>
      <c r="E18" s="4" t="n"/>
      <c r="F18" s="2" t="n"/>
      <c r="G18" s="4" t="n"/>
      <c r="H18" s="5" t="n"/>
      <c r="I18" s="38" t="n"/>
      <c r="J18" s="4" t="n"/>
    </row>
    <row r="19" ht="28" customHeight="1">
      <c r="A19" s="4" t="n"/>
      <c r="B19" s="2" t="n"/>
      <c r="C19" s="5" t="n"/>
      <c r="D19" s="6" t="n"/>
      <c r="E19" s="4" t="n"/>
      <c r="F19" s="2" t="n"/>
      <c r="G19" s="4" t="n"/>
      <c r="H19" s="5" t="n"/>
      <c r="I19" s="38" t="n"/>
      <c r="J19" s="4" t="n"/>
    </row>
    <row r="20" ht="28" customHeight="1">
      <c r="A20" s="4" t="n"/>
      <c r="B20" s="2" t="n"/>
      <c r="C20" s="5" t="n"/>
      <c r="D20" s="6" t="n"/>
      <c r="E20" s="4" t="n"/>
      <c r="F20" s="2" t="n"/>
      <c r="G20" s="4" t="n"/>
      <c r="H20" s="5" t="n"/>
      <c r="I20" s="38" t="n"/>
      <c r="J20" s="4" t="n"/>
    </row>
    <row r="21" ht="28" customHeight="1">
      <c r="A21" s="4" t="n"/>
      <c r="B21" s="2" t="n"/>
      <c r="C21" s="5" t="n"/>
      <c r="D21" s="6" t="n"/>
      <c r="E21" s="4" t="n"/>
      <c r="F21" s="2" t="n"/>
      <c r="G21" s="4" t="n"/>
      <c r="H21" s="5" t="n"/>
      <c r="I21" s="38" t="n"/>
      <c r="J21" s="4" t="n"/>
    </row>
    <row r="22" ht="28" customHeight="1">
      <c r="A22" s="4" t="n"/>
      <c r="B22" s="2" t="n"/>
      <c r="C22" s="5" t="n"/>
      <c r="D22" s="6" t="n"/>
      <c r="E22" s="4" t="n"/>
      <c r="F22" s="2" t="n"/>
      <c r="G22" s="4" t="n"/>
      <c r="H22" s="5" t="n"/>
      <c r="I22" s="38" t="n"/>
      <c r="J22" s="4" t="n"/>
    </row>
    <row r="23" ht="28" customHeight="1">
      <c r="A23" s="4" t="n"/>
      <c r="B23" s="2" t="n"/>
      <c r="C23" s="5" t="n"/>
      <c r="D23" s="6" t="n"/>
      <c r="E23" s="4" t="n"/>
      <c r="F23" s="2" t="n"/>
      <c r="G23" s="4" t="n"/>
      <c r="H23" s="5" t="n"/>
      <c r="I23" s="38" t="n"/>
      <c r="J23" s="4" t="n"/>
    </row>
    <row r="24" ht="28" customHeight="1">
      <c r="A24" s="4" t="n"/>
      <c r="B24" s="2" t="n"/>
      <c r="C24" s="5" t="n"/>
      <c r="D24" s="6" t="n"/>
      <c r="E24" s="4" t="n"/>
      <c r="F24" s="2" t="n"/>
      <c r="G24" s="4" t="n"/>
      <c r="H24" s="5" t="n"/>
      <c r="I24" s="38" t="n"/>
      <c r="J24" s="4" t="n"/>
    </row>
    <row r="25" ht="28" customHeight="1">
      <c r="A25" s="4" t="n"/>
      <c r="B25" s="2" t="n"/>
      <c r="C25" s="5" t="n"/>
      <c r="D25" s="6" t="n"/>
      <c r="E25" s="4" t="n"/>
      <c r="F25" s="2" t="n"/>
      <c r="G25" s="4" t="n"/>
      <c r="H25" s="5" t="n"/>
      <c r="I25" s="38" t="n"/>
      <c r="J25" s="4" t="n"/>
    </row>
    <row r="26" ht="28" customHeight="1">
      <c r="A26" s="4" t="n"/>
      <c r="B26" s="2" t="n"/>
      <c r="C26" s="5" t="n"/>
      <c r="D26" s="6" t="n"/>
      <c r="E26" s="4" t="n"/>
      <c r="F26" s="2" t="n"/>
      <c r="G26" s="4" t="n"/>
      <c r="H26" s="5" t="n"/>
      <c r="I26" s="38" t="n"/>
      <c r="J26" s="4" t="n"/>
    </row>
    <row r="27" ht="28" customHeight="1">
      <c r="A27" s="4" t="n"/>
      <c r="B27" s="2" t="n"/>
      <c r="C27" s="5" t="n"/>
      <c r="D27" s="6" t="n"/>
      <c r="E27" s="4" t="n"/>
      <c r="F27" s="2" t="n"/>
      <c r="G27" s="4" t="n"/>
      <c r="H27" s="5" t="n"/>
      <c r="I27" s="38" t="n"/>
      <c r="J27" s="4" t="n"/>
    </row>
    <row r="28" ht="28" customHeight="1">
      <c r="A28" s="4" t="n"/>
      <c r="B28" s="2" t="n"/>
      <c r="C28" s="5" t="n"/>
      <c r="D28" s="6" t="n"/>
      <c r="E28" s="4" t="n"/>
      <c r="F28" s="2" t="n"/>
      <c r="G28" s="4" t="n"/>
      <c r="H28" s="5" t="n"/>
      <c r="I28" s="38" t="n"/>
      <c r="J28" s="4" t="n"/>
    </row>
    <row r="29" ht="28" customHeight="1">
      <c r="A29" s="4" t="n"/>
      <c r="B29" s="2" t="n"/>
      <c r="C29" s="5" t="n"/>
      <c r="D29" s="6" t="n"/>
      <c r="E29" s="4" t="n"/>
      <c r="F29" s="2" t="n"/>
      <c r="G29" s="4" t="n"/>
      <c r="H29" s="5" t="n"/>
      <c r="I29" s="38" t="n"/>
      <c r="J29" s="4" t="n"/>
    </row>
    <row r="30" ht="28" customHeight="1">
      <c r="A30" s="4" t="n"/>
      <c r="B30" s="2" t="n"/>
      <c r="C30" s="5" t="n"/>
      <c r="D30" s="6" t="n"/>
      <c r="E30" s="4" t="n"/>
      <c r="F30" s="2" t="n"/>
      <c r="G30" s="4" t="n"/>
      <c r="H30" s="5" t="n"/>
      <c r="I30" s="38" t="n"/>
      <c r="J30" s="4" t="n"/>
    </row>
    <row r="31" ht="28" customHeight="1">
      <c r="A31" s="4" t="n"/>
      <c r="B31" s="2" t="n"/>
      <c r="C31" s="5" t="n"/>
      <c r="D31" s="6" t="n"/>
      <c r="E31" s="4" t="n"/>
      <c r="F31" s="2" t="n"/>
      <c r="G31" s="4" t="n"/>
      <c r="H31" s="5" t="n"/>
      <c r="I31" s="38" t="n"/>
      <c r="J31" s="4" t="n"/>
    </row>
    <row r="32" ht="28" customHeight="1">
      <c r="A32" s="4" t="n"/>
      <c r="B32" s="2" t="n"/>
      <c r="C32" s="5" t="n"/>
      <c r="D32" s="6" t="n"/>
      <c r="E32" s="4" t="n"/>
      <c r="F32" s="2" t="n"/>
      <c r="G32" s="4" t="n"/>
      <c r="H32" s="5" t="n"/>
      <c r="I32" s="38" t="n"/>
      <c r="J32" s="4" t="n"/>
    </row>
    <row r="33" ht="28" customHeight="1">
      <c r="A33" s="4" t="n"/>
      <c r="B33" s="2" t="n"/>
      <c r="C33" s="5" t="n"/>
      <c r="D33" s="6" t="n"/>
      <c r="E33" s="4" t="n"/>
      <c r="F33" s="2" t="n"/>
      <c r="G33" s="4" t="n"/>
      <c r="H33" s="5" t="n"/>
      <c r="I33" s="38" t="n"/>
      <c r="J33" s="4" t="n"/>
    </row>
    <row r="34" ht="28" customHeight="1">
      <c r="A34" s="4" t="n"/>
      <c r="B34" s="2" t="n"/>
      <c r="C34" s="5" t="n"/>
      <c r="D34" s="6" t="n"/>
      <c r="E34" s="4" t="n"/>
      <c r="F34" s="2" t="n"/>
      <c r="G34" s="4" t="n"/>
      <c r="H34" s="5" t="n"/>
      <c r="I34" s="38" t="n"/>
      <c r="J34" s="4" t="n"/>
    </row>
    <row r="35" ht="28" customHeight="1">
      <c r="A35" s="4" t="n"/>
      <c r="B35" s="2" t="n"/>
      <c r="C35" s="5" t="n"/>
      <c r="D35" s="6" t="n"/>
      <c r="E35" s="4" t="n"/>
      <c r="F35" s="2" t="n"/>
      <c r="G35" s="4" t="n"/>
      <c r="H35" s="5" t="n"/>
      <c r="I35" s="38" t="n"/>
      <c r="J35" s="4" t="n"/>
    </row>
    <row r="36" ht="28" customHeight="1">
      <c r="A36" s="4" t="n"/>
      <c r="B36" s="2" t="n"/>
      <c r="C36" s="5" t="n"/>
      <c r="D36" s="6" t="n"/>
      <c r="E36" s="4" t="n"/>
      <c r="F36" s="2" t="n"/>
      <c r="G36" s="4" t="n"/>
      <c r="H36" s="5" t="n"/>
      <c r="I36" s="38" t="n"/>
      <c r="J36" s="4" t="n"/>
    </row>
    <row r="37" ht="28" customHeight="1">
      <c r="A37" s="4" t="n"/>
      <c r="B37" s="2" t="n"/>
      <c r="C37" s="5" t="n"/>
      <c r="D37" s="6" t="n"/>
      <c r="E37" s="4" t="n"/>
      <c r="F37" s="2" t="n"/>
      <c r="G37" s="4" t="n"/>
      <c r="H37" s="5" t="n"/>
      <c r="I37" s="38" t="n"/>
      <c r="J37" s="4" t="n"/>
    </row>
    <row r="38" ht="28" customHeight="1">
      <c r="A38" s="4" t="n"/>
      <c r="B38" s="2" t="n"/>
      <c r="C38" s="5" t="n"/>
      <c r="D38" s="6" t="n"/>
      <c r="E38" s="4" t="n"/>
      <c r="F38" s="2" t="n"/>
      <c r="G38" s="4" t="n"/>
      <c r="H38" s="5" t="n"/>
      <c r="I38" s="38" t="n"/>
      <c r="J38" s="4" t="n"/>
    </row>
    <row r="39" ht="28" customHeight="1">
      <c r="A39" s="4" t="n"/>
      <c r="B39" s="2" t="n"/>
      <c r="C39" s="5" t="n"/>
      <c r="D39" s="6" t="n"/>
      <c r="E39" s="4" t="n"/>
      <c r="F39" s="2" t="n"/>
      <c r="G39" s="4" t="n"/>
      <c r="H39" s="5" t="n"/>
      <c r="I39" s="38" t="n"/>
      <c r="J39" s="4" t="n"/>
    </row>
    <row r="40" ht="28" customHeight="1">
      <c r="A40" s="4" t="n"/>
      <c r="B40" s="2" t="n"/>
      <c r="C40" s="5" t="n"/>
      <c r="D40" s="6" t="n"/>
      <c r="E40" s="4" t="n"/>
      <c r="F40" s="2" t="n"/>
      <c r="G40" s="4" t="n"/>
      <c r="H40" s="5" t="n"/>
      <c r="I40" s="38" t="n"/>
      <c r="J40" s="4" t="n"/>
    </row>
    <row r="41" ht="28" customHeight="1">
      <c r="A41" s="4" t="n"/>
      <c r="B41" s="2" t="n"/>
      <c r="C41" s="5" t="n"/>
      <c r="D41" s="6" t="n"/>
      <c r="E41" s="4" t="n"/>
      <c r="F41" s="2" t="n"/>
      <c r="G41" s="4" t="n"/>
      <c r="H41" s="5" t="n"/>
      <c r="I41" s="38" t="n"/>
      <c r="J41" s="4" t="n"/>
    </row>
    <row r="42" ht="28" customHeight="1">
      <c r="A42" s="4" t="n"/>
      <c r="B42" s="2" t="n"/>
      <c r="C42" s="5" t="n"/>
      <c r="D42" s="6" t="n"/>
      <c r="E42" s="4" t="n"/>
      <c r="F42" s="2" t="n"/>
      <c r="G42" s="4" t="n"/>
      <c r="H42" s="5" t="n"/>
      <c r="I42" s="38" t="n"/>
      <c r="J42" s="4" t="n"/>
    </row>
    <row r="43" ht="28" customHeight="1">
      <c r="A43" s="4" t="n"/>
      <c r="B43" s="2" t="n"/>
      <c r="C43" s="5" t="n"/>
      <c r="D43" s="6" t="n"/>
      <c r="E43" s="4" t="n"/>
      <c r="F43" s="2" t="n"/>
      <c r="G43" s="4" t="n"/>
      <c r="H43" s="5" t="n"/>
      <c r="I43" s="38" t="n"/>
      <c r="J43" s="4" t="n"/>
    </row>
    <row r="44" ht="28" customHeight="1">
      <c r="A44" s="4" t="n"/>
      <c r="B44" s="2" t="n"/>
      <c r="C44" s="5" t="n"/>
      <c r="D44" s="6" t="n"/>
      <c r="E44" s="4" t="n"/>
      <c r="F44" s="2" t="n"/>
      <c r="G44" s="4" t="n"/>
      <c r="H44" s="5" t="n"/>
      <c r="I44" s="38" t="n"/>
      <c r="J44" s="4" t="n"/>
    </row>
    <row r="45" ht="28" customHeight="1">
      <c r="A45" s="4" t="n"/>
      <c r="B45" s="2" t="n"/>
      <c r="C45" s="5" t="n"/>
      <c r="D45" s="6" t="n"/>
      <c r="E45" s="4" t="n"/>
      <c r="F45" s="2" t="n"/>
      <c r="G45" s="4" t="n"/>
      <c r="H45" s="5" t="n"/>
      <c r="I45" s="38" t="n"/>
      <c r="J45" s="4" t="n"/>
    </row>
    <row r="46" ht="28" customHeight="1">
      <c r="A46" s="4" t="n"/>
      <c r="B46" s="2" t="n"/>
      <c r="C46" s="5" t="n"/>
      <c r="D46" s="6" t="n"/>
      <c r="E46" s="4" t="n"/>
      <c r="F46" s="2" t="n"/>
      <c r="G46" s="4" t="n"/>
      <c r="H46" s="5" t="n"/>
      <c r="I46" s="38" t="n"/>
      <c r="J46" s="4" t="n"/>
    </row>
    <row r="47" ht="28" customHeight="1">
      <c r="A47" s="4" t="n"/>
      <c r="B47" s="2" t="n"/>
      <c r="C47" s="5" t="n"/>
      <c r="D47" s="6" t="n"/>
      <c r="E47" s="4" t="n"/>
      <c r="F47" s="2" t="n"/>
      <c r="G47" s="4" t="n"/>
      <c r="H47" s="5" t="n"/>
      <c r="I47" s="38" t="n"/>
      <c r="J47" s="4" t="n"/>
    </row>
    <row r="48" ht="28" customHeight="1">
      <c r="A48" s="4" t="n"/>
      <c r="B48" s="2" t="n"/>
      <c r="C48" s="5" t="n"/>
      <c r="D48" s="6" t="n"/>
      <c r="E48" s="4" t="n"/>
      <c r="F48" s="2" t="n"/>
      <c r="G48" s="4" t="n"/>
      <c r="H48" s="5" t="n"/>
      <c r="I48" s="38" t="n"/>
      <c r="J48" s="4" t="n"/>
    </row>
    <row r="49" ht="28" customHeight="1">
      <c r="A49" s="4" t="n"/>
      <c r="B49" s="2" t="n"/>
      <c r="C49" s="5" t="n"/>
      <c r="D49" s="6" t="n"/>
      <c r="E49" s="4" t="n"/>
      <c r="F49" s="2" t="n"/>
      <c r="G49" s="4" t="n"/>
      <c r="H49" s="5" t="n"/>
      <c r="I49" s="38" t="n"/>
      <c r="J49" s="4" t="n"/>
    </row>
    <row r="50" ht="28" customHeight="1">
      <c r="A50" s="4" t="n"/>
      <c r="B50" s="2" t="n"/>
      <c r="C50" s="5" t="n"/>
      <c r="D50" s="6" t="n"/>
      <c r="E50" s="4" t="n"/>
      <c r="F50" s="2" t="n"/>
      <c r="G50" s="4" t="n"/>
      <c r="H50" s="5" t="n"/>
      <c r="I50" s="38" t="n"/>
      <c r="J50" s="4" t="n"/>
    </row>
    <row r="51" ht="28" customHeight="1">
      <c r="A51" s="4" t="n"/>
      <c r="B51" s="2" t="n"/>
      <c r="C51" s="5" t="n"/>
      <c r="D51" s="6" t="n"/>
      <c r="E51" s="4" t="n"/>
      <c r="F51" s="2" t="n"/>
      <c r="G51" s="4" t="n"/>
      <c r="H51" s="5" t="n"/>
      <c r="I51" s="38" t="n"/>
      <c r="J51" s="4" t="n"/>
    </row>
    <row r="52" ht="28" customHeight="1">
      <c r="A52" s="4" t="n"/>
      <c r="B52" s="2" t="n"/>
      <c r="C52" s="5" t="n"/>
      <c r="D52" s="6" t="n"/>
      <c r="E52" s="4" t="n"/>
      <c r="F52" s="2" t="n"/>
      <c r="G52" s="4" t="n"/>
      <c r="H52" s="5" t="n"/>
      <c r="I52" s="38" t="n"/>
      <c r="J52" s="4" t="n"/>
    </row>
    <row r="53" ht="28" customHeight="1">
      <c r="A53" s="4" t="n"/>
      <c r="B53" s="2" t="n"/>
      <c r="C53" s="5" t="n"/>
      <c r="D53" s="6" t="n"/>
      <c r="E53" s="4" t="n"/>
      <c r="F53" s="2" t="n"/>
      <c r="G53" s="4" t="n"/>
      <c r="H53" s="5" t="n"/>
      <c r="I53" s="38" t="n"/>
      <c r="J53" s="4" t="n"/>
    </row>
    <row r="54" ht="28" customHeight="1">
      <c r="A54" s="4" t="n"/>
      <c r="B54" s="2" t="n"/>
      <c r="C54" s="5" t="n"/>
      <c r="D54" s="6" t="n"/>
      <c r="E54" s="4" t="n"/>
      <c r="F54" s="2" t="n"/>
      <c r="G54" s="4" t="n"/>
      <c r="H54" s="5" t="n"/>
      <c r="I54" s="38" t="n"/>
      <c r="J54" s="4" t="n"/>
    </row>
    <row r="55" ht="28" customHeight="1">
      <c r="A55" s="4" t="n"/>
      <c r="B55" s="2" t="n"/>
      <c r="C55" s="5" t="n"/>
      <c r="D55" s="6" t="n"/>
      <c r="E55" s="4" t="n"/>
      <c r="F55" s="2" t="n"/>
      <c r="G55" s="4" t="n"/>
      <c r="H55" s="5" t="n"/>
      <c r="I55" s="38" t="n"/>
      <c r="J55" s="4" t="n"/>
    </row>
    <row r="56" ht="28" customHeight="1">
      <c r="A56" s="4" t="n"/>
      <c r="B56" s="2" t="n"/>
      <c r="C56" s="5" t="n"/>
      <c r="D56" s="6" t="n"/>
      <c r="E56" s="4" t="n"/>
      <c r="F56" s="2" t="n"/>
      <c r="G56" s="4" t="n"/>
      <c r="H56" s="5" t="n"/>
      <c r="I56" s="38" t="n"/>
      <c r="J56" s="4" t="n"/>
    </row>
    <row r="57" ht="28" customHeight="1">
      <c r="A57" s="4" t="n"/>
      <c r="B57" s="2" t="n"/>
      <c r="C57" s="5" t="n"/>
      <c r="D57" s="6" t="n"/>
      <c r="E57" s="4" t="n"/>
      <c r="F57" s="2" t="n"/>
      <c r="G57" s="4" t="n"/>
      <c r="H57" s="5" t="n"/>
      <c r="I57" s="38" t="n"/>
      <c r="J57" s="4" t="n"/>
    </row>
    <row r="58" ht="28" customHeight="1">
      <c r="A58" s="4" t="n"/>
      <c r="B58" s="2" t="n"/>
      <c r="C58" s="5" t="n"/>
      <c r="D58" s="6" t="n"/>
      <c r="E58" s="4" t="n"/>
      <c r="F58" s="2" t="n"/>
      <c r="G58" s="4" t="n"/>
      <c r="H58" s="5" t="n"/>
      <c r="I58" s="38" t="n"/>
      <c r="J58" s="4" t="n"/>
    </row>
    <row r="59" ht="28" customHeight="1">
      <c r="A59" s="4" t="n"/>
      <c r="B59" s="2" t="n"/>
      <c r="C59" s="5" t="n"/>
      <c r="D59" s="6" t="n"/>
      <c r="E59" s="4" t="n"/>
      <c r="F59" s="2" t="n"/>
      <c r="G59" s="4" t="n"/>
      <c r="H59" s="5" t="n"/>
      <c r="I59" s="38" t="n"/>
      <c r="J59" s="4" t="n"/>
    </row>
    <row r="60" ht="28" customHeight="1">
      <c r="A60" s="4" t="n"/>
      <c r="B60" s="2" t="n"/>
      <c r="C60" s="5" t="n"/>
      <c r="D60" s="6" t="n"/>
      <c r="E60" s="4" t="n"/>
      <c r="F60" s="2" t="n"/>
      <c r="G60" s="4" t="n"/>
      <c r="H60" s="5" t="n"/>
      <c r="I60" s="38" t="n"/>
      <c r="J60" s="4" t="n"/>
    </row>
    <row r="61" ht="28" customHeight="1">
      <c r="A61" s="4" t="n"/>
      <c r="B61" s="2" t="n"/>
      <c r="C61" s="5" t="n"/>
      <c r="D61" s="6" t="n"/>
      <c r="E61" s="4" t="n"/>
      <c r="F61" s="2" t="n"/>
      <c r="G61" s="4" t="n"/>
      <c r="H61" s="5" t="n"/>
      <c r="I61" s="38" t="n"/>
      <c r="J61" s="4" t="n"/>
    </row>
    <row r="62" ht="28" customHeight="1">
      <c r="A62" s="4" t="n"/>
      <c r="B62" s="2" t="n"/>
      <c r="C62" s="5" t="n"/>
      <c r="D62" s="6" t="n"/>
      <c r="E62" s="4" t="n"/>
      <c r="F62" s="2" t="n"/>
      <c r="G62" s="4" t="n"/>
      <c r="H62" s="5" t="n"/>
      <c r="I62" s="38" t="n"/>
      <c r="J62" s="4" t="n"/>
    </row>
    <row r="63" ht="28" customHeight="1">
      <c r="A63" s="4" t="n"/>
      <c r="B63" s="2" t="n"/>
      <c r="C63" s="5" t="n"/>
      <c r="D63" s="6" t="n"/>
      <c r="E63" s="4" t="n"/>
      <c r="F63" s="2" t="n"/>
      <c r="G63" s="4" t="n"/>
      <c r="H63" s="5" t="n"/>
      <c r="I63" s="38" t="n"/>
      <c r="J63" s="4" t="n"/>
    </row>
    <row r="64" ht="28" customHeight="1">
      <c r="A64" s="4" t="n"/>
      <c r="B64" s="2" t="n"/>
      <c r="C64" s="5" t="n"/>
      <c r="D64" s="6" t="n"/>
      <c r="E64" s="4" t="n"/>
      <c r="F64" s="2" t="n"/>
      <c r="G64" s="4" t="n"/>
      <c r="H64" s="5" t="n"/>
      <c r="I64" s="38" t="n"/>
      <c r="J64" s="4" t="n"/>
    </row>
    <row r="65" ht="28" customHeight="1">
      <c r="A65" s="4" t="n"/>
      <c r="B65" s="2" t="n"/>
      <c r="C65" s="5" t="n"/>
      <c r="D65" s="6" t="n"/>
      <c r="E65" s="4" t="n"/>
      <c r="F65" s="2" t="n"/>
      <c r="G65" s="4" t="n"/>
      <c r="H65" s="5" t="n"/>
      <c r="I65" s="38" t="n"/>
      <c r="J65" s="4" t="n"/>
    </row>
    <row r="66" ht="28" customHeight="1">
      <c r="A66" s="4" t="n"/>
      <c r="B66" s="2" t="n"/>
      <c r="C66" s="5" t="n"/>
      <c r="D66" s="6" t="n"/>
      <c r="E66" s="4" t="n"/>
      <c r="F66" s="2" t="n"/>
      <c r="G66" s="4" t="n"/>
      <c r="H66" s="5" t="n"/>
      <c r="I66" s="38" t="n"/>
      <c r="J66" s="4" t="n"/>
    </row>
    <row r="67" ht="28" customHeight="1">
      <c r="A67" s="4" t="n"/>
      <c r="B67" s="2" t="n"/>
      <c r="C67" s="5" t="n"/>
      <c r="D67" s="6" t="n"/>
      <c r="E67" s="4" t="n"/>
      <c r="F67" s="2" t="n"/>
      <c r="G67" s="4" t="n"/>
      <c r="H67" s="5" t="n"/>
      <c r="I67" s="38" t="n"/>
      <c r="J67" s="4" t="n"/>
    </row>
    <row r="68" ht="28" customHeight="1">
      <c r="A68" s="4" t="n"/>
      <c r="B68" s="2" t="n"/>
      <c r="C68" s="5" t="n"/>
      <c r="D68" s="6" t="n"/>
      <c r="E68" s="4" t="n"/>
      <c r="F68" s="2" t="n"/>
      <c r="G68" s="4" t="n"/>
      <c r="H68" s="5" t="n"/>
      <c r="I68" s="38" t="n"/>
      <c r="J68" s="4" t="n"/>
    </row>
    <row r="69" ht="28" customHeight="1">
      <c r="A69" s="4" t="n"/>
      <c r="B69" s="2" t="n"/>
      <c r="C69" s="5" t="n"/>
      <c r="D69" s="6" t="n"/>
      <c r="E69" s="4" t="n"/>
      <c r="F69" s="2" t="n"/>
      <c r="G69" s="4" t="n"/>
      <c r="H69" s="5" t="n"/>
      <c r="I69" s="38" t="n"/>
      <c r="J69" s="4" t="n"/>
    </row>
    <row r="70" ht="28" customHeight="1">
      <c r="A70" s="4" t="n"/>
      <c r="B70" s="2" t="n"/>
      <c r="C70" s="5" t="n"/>
      <c r="D70" s="6" t="n"/>
      <c r="E70" s="4" t="n"/>
      <c r="F70" s="2" t="n"/>
      <c r="G70" s="4" t="n"/>
      <c r="H70" s="5" t="n"/>
      <c r="I70" s="38" t="n"/>
      <c r="J70" s="4" t="n"/>
    </row>
    <row r="71" ht="28" customHeight="1">
      <c r="A71" s="4" t="n"/>
      <c r="B71" s="2" t="n"/>
      <c r="C71" s="5" t="n"/>
      <c r="D71" s="6" t="n"/>
      <c r="E71" s="4" t="n"/>
      <c r="F71" s="2" t="n"/>
      <c r="G71" s="4" t="n"/>
      <c r="H71" s="5" t="n"/>
      <c r="I71" s="38" t="n"/>
      <c r="J71" s="4" t="n"/>
    </row>
    <row r="72" ht="28" customHeight="1">
      <c r="A72" s="4" t="n"/>
      <c r="B72" s="2" t="n"/>
      <c r="C72" s="5" t="n"/>
      <c r="D72" s="6" t="n"/>
      <c r="E72" s="4" t="n"/>
      <c r="F72" s="2" t="n"/>
      <c r="G72" s="4" t="n"/>
      <c r="H72" s="5" t="n"/>
      <c r="I72" s="38" t="n"/>
      <c r="J72" s="4" t="n"/>
    </row>
    <row r="73" ht="28" customHeight="1">
      <c r="A73" s="4" t="n"/>
      <c r="B73" s="2" t="n"/>
      <c r="C73" s="5" t="n"/>
      <c r="D73" s="6" t="n"/>
      <c r="E73" s="4" t="n"/>
      <c r="F73" s="2" t="n"/>
      <c r="G73" s="4" t="n"/>
      <c r="H73" s="5" t="n"/>
      <c r="I73" s="38" t="n"/>
      <c r="J73" s="4" t="n"/>
    </row>
    <row r="74" ht="28" customHeight="1">
      <c r="A74" s="4" t="n"/>
      <c r="B74" s="2" t="n"/>
      <c r="C74" s="5" t="n"/>
      <c r="D74" s="6" t="n"/>
      <c r="E74" s="4" t="n"/>
      <c r="F74" s="2" t="n"/>
      <c r="G74" s="4" t="n"/>
      <c r="H74" s="5" t="n"/>
      <c r="I74" s="38" t="n"/>
      <c r="J74" s="4" t="n"/>
    </row>
    <row r="75" ht="28" customHeight="1">
      <c r="A75" s="4" t="n"/>
      <c r="B75" s="2" t="n"/>
      <c r="C75" s="5" t="n"/>
      <c r="D75" s="6" t="n"/>
      <c r="E75" s="4" t="n"/>
      <c r="F75" s="2" t="n"/>
      <c r="G75" s="4" t="n"/>
      <c r="H75" s="5" t="n"/>
      <c r="I75" s="38" t="n"/>
      <c r="J75" s="4" t="n"/>
    </row>
    <row r="76" ht="28" customHeight="1">
      <c r="A76" s="4" t="n"/>
      <c r="B76" s="2" t="n"/>
      <c r="C76" s="5" t="n"/>
      <c r="D76" s="6" t="n"/>
      <c r="E76" s="4" t="n"/>
      <c r="F76" s="2" t="n"/>
      <c r="G76" s="4" t="n"/>
      <c r="H76" s="5" t="n"/>
      <c r="I76" s="38" t="n"/>
      <c r="J76" s="4" t="n"/>
    </row>
    <row r="77" ht="28" customHeight="1">
      <c r="A77" s="4" t="n"/>
      <c r="B77" s="2" t="n"/>
      <c r="C77" s="5" t="n"/>
      <c r="D77" s="6" t="n"/>
      <c r="E77" s="4" t="n"/>
      <c r="F77" s="2" t="n"/>
      <c r="G77" s="4" t="n"/>
      <c r="H77" s="5" t="n"/>
      <c r="I77" s="38" t="n"/>
      <c r="J77" s="4" t="n"/>
    </row>
    <row r="78" ht="28" customHeight="1">
      <c r="A78" s="4" t="n"/>
      <c r="B78" s="2" t="n"/>
      <c r="C78" s="5" t="n"/>
      <c r="D78" s="6" t="n"/>
      <c r="E78" s="4" t="n"/>
      <c r="F78" s="2" t="n"/>
      <c r="G78" s="4" t="n"/>
      <c r="H78" s="5" t="n"/>
      <c r="I78" s="38" t="n"/>
      <c r="J78" s="4" t="n"/>
    </row>
    <row r="79" ht="28" customHeight="1">
      <c r="A79" s="4" t="n"/>
      <c r="B79" s="2" t="n"/>
      <c r="C79" s="5" t="n"/>
      <c r="D79" s="6" t="n"/>
      <c r="E79" s="4" t="n"/>
      <c r="F79" s="2" t="n"/>
      <c r="G79" s="4" t="n"/>
      <c r="H79" s="5" t="n"/>
      <c r="I79" s="38" t="n"/>
      <c r="J79" s="4" t="n"/>
    </row>
    <row r="80" ht="28" customHeight="1">
      <c r="A80" s="4" t="n"/>
      <c r="B80" s="2" t="n"/>
      <c r="C80" s="5" t="n"/>
      <c r="D80" s="6" t="n"/>
      <c r="E80" s="4" t="n"/>
      <c r="F80" s="2" t="n"/>
      <c r="G80" s="4" t="n"/>
      <c r="H80" s="5" t="n"/>
      <c r="I80" s="38" t="n"/>
      <c r="J80" s="4" t="n"/>
    </row>
    <row r="81" ht="28" customHeight="1">
      <c r="A81" s="4" t="n"/>
      <c r="B81" s="2" t="n"/>
      <c r="C81" s="5" t="n"/>
      <c r="D81" s="6" t="n"/>
      <c r="E81" s="4" t="n"/>
      <c r="F81" s="2" t="n"/>
      <c r="G81" s="4" t="n"/>
      <c r="H81" s="5" t="n"/>
      <c r="I81" s="38" t="n"/>
      <c r="J81" s="4" t="n"/>
    </row>
    <row r="82" ht="28" customHeight="1">
      <c r="A82" s="4" t="n"/>
      <c r="B82" s="2" t="n"/>
      <c r="C82" s="5" t="n"/>
      <c r="D82" s="6" t="n"/>
      <c r="E82" s="4" t="n"/>
      <c r="F82" s="2" t="n"/>
      <c r="G82" s="4" t="n"/>
      <c r="H82" s="5" t="n"/>
      <c r="I82" s="38" t="n"/>
      <c r="J82" s="4" t="n"/>
    </row>
    <row r="83" ht="28" customHeight="1">
      <c r="A83" s="4" t="n"/>
      <c r="B83" s="2" t="n"/>
      <c r="C83" s="5" t="n"/>
      <c r="D83" s="6" t="n"/>
      <c r="E83" s="4" t="n"/>
      <c r="F83" s="2" t="n"/>
      <c r="G83" s="4" t="n"/>
      <c r="H83" s="5" t="n"/>
      <c r="I83" s="38" t="n"/>
      <c r="J83" s="4" t="n"/>
    </row>
    <row r="84" ht="28" customHeight="1">
      <c r="A84" s="4" t="n"/>
      <c r="B84" s="2" t="n"/>
      <c r="C84" s="5" t="n"/>
      <c r="D84" s="6" t="n"/>
      <c r="E84" s="4" t="n"/>
      <c r="F84" s="2" t="n"/>
      <c r="G84" s="4" t="n"/>
      <c r="H84" s="5" t="n"/>
      <c r="I84" s="38" t="n"/>
      <c r="J84" s="4" t="n"/>
    </row>
    <row r="85" ht="28" customHeight="1">
      <c r="A85" s="4" t="n"/>
      <c r="B85" s="2" t="n"/>
      <c r="C85" s="5" t="n"/>
      <c r="D85" s="6" t="n"/>
      <c r="E85" s="4" t="n"/>
      <c r="F85" s="2" t="n"/>
      <c r="G85" s="4" t="n"/>
      <c r="H85" s="5" t="n"/>
      <c r="I85" s="38" t="n"/>
      <c r="J85" s="4" t="n"/>
    </row>
    <row r="86" ht="28" customHeight="1">
      <c r="A86" s="4" t="n"/>
      <c r="B86" s="2" t="n"/>
      <c r="C86" s="5" t="n"/>
      <c r="D86" s="6" t="n"/>
      <c r="E86" s="4" t="n"/>
      <c r="F86" s="2" t="n"/>
      <c r="G86" s="4" t="n"/>
      <c r="H86" s="5" t="n"/>
      <c r="I86" s="38" t="n"/>
      <c r="J86" s="4" t="n"/>
    </row>
    <row r="87" ht="28" customHeight="1">
      <c r="A87" s="4" t="n"/>
      <c r="B87" s="2" t="n"/>
      <c r="C87" s="5" t="n"/>
      <c r="D87" s="6" t="n"/>
      <c r="E87" s="4" t="n"/>
      <c r="F87" s="2" t="n"/>
      <c r="G87" s="4" t="n"/>
      <c r="H87" s="5" t="n"/>
      <c r="I87" s="38" t="n"/>
      <c r="J87" s="4" t="n"/>
    </row>
    <row r="88" ht="28" customHeight="1">
      <c r="A88" s="4" t="n"/>
      <c r="B88" s="2" t="n"/>
      <c r="C88" s="5" t="n"/>
      <c r="D88" s="6" t="n"/>
      <c r="E88" s="4" t="n"/>
      <c r="F88" s="2" t="n"/>
      <c r="G88" s="4" t="n"/>
      <c r="H88" s="5" t="n"/>
      <c r="I88" s="38" t="n"/>
      <c r="J88" s="4" t="n"/>
    </row>
    <row r="89" ht="28" customHeight="1">
      <c r="A89" s="4" t="n"/>
      <c r="B89" s="2" t="n"/>
      <c r="C89" s="5" t="n"/>
      <c r="D89" s="6" t="n"/>
      <c r="E89" s="4" t="n"/>
      <c r="F89" s="2" t="n"/>
      <c r="G89" s="4" t="n"/>
      <c r="H89" s="5" t="n"/>
      <c r="I89" s="38" t="n"/>
      <c r="J89" s="4" t="n"/>
    </row>
    <row r="90" ht="28" customHeight="1">
      <c r="A90" s="4" t="n"/>
      <c r="B90" s="2" t="n"/>
      <c r="C90" s="5" t="n"/>
      <c r="D90" s="6" t="n"/>
      <c r="E90" s="4" t="n"/>
      <c r="F90" s="2" t="n"/>
      <c r="G90" s="4" t="n"/>
      <c r="H90" s="5" t="n"/>
      <c r="I90" s="38" t="n"/>
      <c r="J90" s="4" t="n"/>
    </row>
    <row r="91" ht="28" customHeight="1">
      <c r="A91" s="4" t="n"/>
      <c r="B91" s="2" t="n"/>
      <c r="C91" s="5" t="n"/>
      <c r="D91" s="6" t="n"/>
      <c r="E91" s="4" t="n"/>
      <c r="F91" s="2" t="n"/>
      <c r="G91" s="4" t="n"/>
      <c r="H91" s="5" t="n"/>
      <c r="I91" s="38" t="n"/>
      <c r="J91" s="4" t="n"/>
    </row>
    <row r="92" ht="28" customHeight="1">
      <c r="A92" s="4" t="n"/>
      <c r="B92" s="2" t="n"/>
      <c r="C92" s="5" t="n"/>
      <c r="D92" s="6" t="n"/>
      <c r="E92" s="4" t="n"/>
      <c r="F92" s="2" t="n"/>
      <c r="G92" s="4" t="n"/>
      <c r="H92" s="5" t="n"/>
      <c r="I92" s="38" t="n"/>
      <c r="J92" s="4" t="n"/>
    </row>
    <row r="93" ht="28" customHeight="1">
      <c r="A93" s="4" t="n"/>
      <c r="B93" s="2" t="n"/>
      <c r="C93" s="5" t="n"/>
      <c r="D93" s="6" t="n"/>
      <c r="E93" s="4" t="n"/>
      <c r="F93" s="2" t="n"/>
      <c r="G93" s="4" t="n"/>
      <c r="H93" s="5" t="n"/>
      <c r="I93" s="38" t="n"/>
      <c r="J93" s="4" t="n"/>
    </row>
    <row r="94" ht="28" customHeight="1">
      <c r="A94" s="4" t="n"/>
      <c r="B94" s="2" t="n"/>
      <c r="C94" s="5" t="n"/>
      <c r="D94" s="6" t="n"/>
      <c r="E94" s="4" t="n"/>
      <c r="F94" s="2" t="n"/>
      <c r="G94" s="4" t="n"/>
      <c r="H94" s="5" t="n"/>
      <c r="I94" s="38" t="n"/>
      <c r="J94" s="4" t="n"/>
    </row>
    <row r="95" ht="28" customHeight="1">
      <c r="A95" s="4" t="n"/>
      <c r="B95" s="2" t="n"/>
      <c r="C95" s="5" t="n"/>
      <c r="D95" s="6" t="n"/>
      <c r="E95" s="4" t="n"/>
      <c r="F95" s="2" t="n"/>
      <c r="G95" s="4" t="n"/>
      <c r="H95" s="5" t="n"/>
      <c r="I95" s="38" t="n"/>
      <c r="J95" s="4" t="n"/>
    </row>
    <row r="96" ht="28" customHeight="1">
      <c r="A96" s="4" t="n"/>
      <c r="B96" s="2" t="n"/>
      <c r="C96" s="5" t="n"/>
      <c r="D96" s="6" t="n"/>
      <c r="E96" s="4" t="n"/>
      <c r="F96" s="2" t="n"/>
      <c r="G96" s="4" t="n"/>
      <c r="H96" s="5" t="n"/>
      <c r="I96" s="38" t="n"/>
      <c r="J96" s="4" t="n"/>
    </row>
    <row r="97" ht="28" customHeight="1">
      <c r="A97" s="4" t="n"/>
      <c r="B97" s="2" t="n"/>
      <c r="C97" s="5" t="n"/>
      <c r="D97" s="6" t="n"/>
      <c r="E97" s="4" t="n"/>
      <c r="F97" s="2" t="n"/>
      <c r="G97" s="4" t="n"/>
      <c r="H97" s="5" t="n"/>
      <c r="I97" s="38" t="n"/>
      <c r="J97" s="4" t="n"/>
    </row>
    <row r="98" ht="28" customHeight="1">
      <c r="A98" s="4" t="n"/>
      <c r="B98" s="2" t="n"/>
      <c r="C98" s="5" t="n"/>
      <c r="D98" s="6" t="n"/>
      <c r="E98" s="4" t="n"/>
      <c r="F98" s="2" t="n"/>
      <c r="G98" s="4" t="n"/>
      <c r="H98" s="5" t="n"/>
      <c r="I98" s="38" t="n"/>
      <c r="J98" s="4" t="n"/>
    </row>
    <row r="99" ht="28" customHeight="1">
      <c r="A99" s="4" t="n"/>
      <c r="B99" s="2" t="n"/>
      <c r="C99" s="5" t="n"/>
      <c r="D99" s="6" t="n"/>
      <c r="E99" s="4" t="n"/>
      <c r="F99" s="2" t="n"/>
      <c r="G99" s="4" t="n"/>
      <c r="H99" s="5" t="n"/>
      <c r="I99" s="38" t="n"/>
      <c r="J99" s="4" t="n"/>
    </row>
    <row r="100" ht="28" customHeight="1">
      <c r="A100" s="4" t="n"/>
      <c r="B100" s="2" t="n"/>
      <c r="C100" s="5" t="n"/>
      <c r="D100" s="6" t="n"/>
      <c r="E100" s="4" t="n"/>
      <c r="F100" s="2" t="n"/>
      <c r="G100" s="4" t="n"/>
      <c r="H100" s="5" t="n"/>
      <c r="I100" s="38" t="n"/>
      <c r="J100" s="4" t="n"/>
    </row>
    <row r="101" ht="28" customHeight="1">
      <c r="A101" s="4" t="n"/>
      <c r="B101" s="2" t="n"/>
      <c r="C101" s="5" t="n"/>
      <c r="D101" s="6" t="n"/>
      <c r="E101" s="4" t="n"/>
      <c r="F101" s="2" t="n"/>
      <c r="G101" s="4" t="n"/>
      <c r="H101" s="5" t="n"/>
      <c r="I101" s="38" t="n"/>
      <c r="J101" s="4" t="n"/>
    </row>
  </sheetData>
  <dataValidations count="2">
    <dataValidation sqref="H2:H101" showErrorMessage="1" showInputMessage="1" allowBlank="1" type="list">
      <formula1>"Simples Nacional,Lucro Presumido,Lucro Real"</formula1>
    </dataValidation>
    <dataValidation sqref="I2:I101" showErrorMessage="1" showInputMessage="1" allowBlank="1" type="decimal" operator="between">
      <formula1>1</formula1>
      <formula2>5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113"/>
  <sheetViews>
    <sheetView showGridLines="0" zoomScale="90" zoomScaleNormal="90" workbookViewId="0">
      <selection activeCell="A1" sqref="A1"/>
    </sheetView>
  </sheetViews>
  <sheetFormatPr baseColWidth="8" defaultRowHeight="15"/>
  <cols>
    <col width="38" customWidth="1" min="1" max="1"/>
    <col width="34" customWidth="1" min="2" max="2"/>
    <col width="19.28" customWidth="1" min="3" max="3"/>
    <col width="34" customWidth="1" min="4" max="4"/>
    <col width="27.92" customWidth="1" min="5" max="5"/>
    <col width="14" customWidth="1" min="6" max="6"/>
    <col width="18" customWidth="1" min="7" max="7"/>
    <col width="34" customWidth="1" min="8" max="8"/>
    <col width="14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4" customWidth="1" min="17" max="17"/>
    <col width="14" customWidth="1" min="18" max="18"/>
  </cols>
  <sheetData>
    <row r="1" ht="32" customHeight="1">
      <c r="A1" s="45" t="inlineStr">
        <is>
          <t>Resumo Executivo de Cotações</t>
        </is>
      </c>
      <c r="B1" s="19" t="n"/>
      <c r="C1" s="19" t="n"/>
      <c r="D1" s="19" t="n"/>
      <c r="E1" s="19" t="n"/>
      <c r="F1" s="19" t="n"/>
      <c r="G1" s="19" t="n"/>
      <c r="H1" s="19" t="n"/>
      <c r="I1" s="19" t="n"/>
      <c r="J1" s="19" t="n"/>
      <c r="K1" s="19" t="n"/>
      <c r="L1" s="19" t="n"/>
      <c r="M1" s="19" t="n"/>
      <c r="N1" s="19" t="n"/>
      <c r="O1" s="19" t="n"/>
      <c r="P1" s="20" t="n"/>
    </row>
    <row r="2"/>
    <row r="3">
      <c r="A3" s="46" t="inlineStr">
        <is>
          <t>Total de itens cotados</t>
        </is>
      </c>
      <c r="B3" s="47">
        <f>COUNTA('Cotações'!$A$2:$A$101)</f>
        <v/>
      </c>
      <c r="C3" s="46" t="inlineStr">
        <is>
          <t>Valor aprovado</t>
        </is>
      </c>
      <c r="D3" s="48">
        <f>SUMIF('Cotações'!$W$2:$W$101,"Aprovada",'Cotações'!$T$2:$T$101)</f>
        <v/>
      </c>
    </row>
    <row r="4">
      <c r="A4" s="46" t="inlineStr">
        <is>
          <t>Valor total cotado</t>
        </is>
      </c>
      <c r="B4" s="48">
        <f>SUM('Cotações'!$T$2:$T$101)</f>
        <v/>
      </c>
      <c r="C4" s="46" t="inlineStr">
        <is>
          <t>Cotações vigentes</t>
        </is>
      </c>
      <c r="D4" s="47">
        <f>COUNTIF('Cotações'!$V$2:$V$101,"Vigente")</f>
        <v/>
      </c>
    </row>
    <row r="5">
      <c r="A5" s="46" t="inlineStr">
        <is>
          <t>Valor médio por item</t>
        </is>
      </c>
      <c r="B5" s="48">
        <f>IFERROR(AVERAGE('Cotações'!$T$2:$T$101),0)</f>
        <v/>
      </c>
      <c r="C5" s="46" t="inlineStr">
        <is>
          <t>Economia potencial total</t>
        </is>
      </c>
      <c r="D5" s="48">
        <f>SUM('Cotações'!$U$2:$U$101)</f>
        <v/>
      </c>
    </row>
    <row r="6">
      <c r="A6" s="46" t="inlineStr">
        <is>
          <t>Quantidade aprovada</t>
        </is>
      </c>
      <c r="B6" s="47">
        <f>COUNTIF('Cotações'!$W$2:$W$101,"Aprovada")</f>
        <v/>
      </c>
      <c r="C6" s="46" t="inlineStr">
        <is>
          <t>Percentual aprovado</t>
        </is>
      </c>
      <c r="D6" s="49">
        <f>IFERROR(COUNTIF('Cotações'!$W$2:$W$101,"Aprovada")/COUNTA('Cotações'!$A$2:$A$101),0)</f>
        <v/>
      </c>
    </row>
    <row r="7"/>
    <row r="8"/>
    <row r="9"/>
    <row r="10"/>
    <row r="11">
      <c r="A11" s="50" t="inlineStr">
        <is>
          <t>Tabelas de apoio para acompanhar fornecedores, decisões e categorias</t>
        </is>
      </c>
      <c r="B11" s="26" t="n"/>
      <c r="C11" s="26" t="n"/>
      <c r="D11" s="26" t="n"/>
      <c r="E11" s="26" t="n"/>
      <c r="F11" s="26" t="n"/>
      <c r="G11" s="26" t="n"/>
      <c r="H11" s="26" t="n"/>
    </row>
    <row r="12"/>
    <row r="13">
      <c r="A13" s="51" t="inlineStr">
        <is>
          <t>Fornecedor</t>
        </is>
      </c>
      <c r="B13" s="51" t="inlineStr">
        <is>
          <t>Valor total cotado</t>
        </is>
      </c>
      <c r="D13" s="51" t="inlineStr">
        <is>
          <t>Decisão</t>
        </is>
      </c>
      <c r="E13" s="51" t="inlineStr">
        <is>
          <t>Quantidade</t>
        </is>
      </c>
      <c r="G13" s="51" t="inlineStr">
        <is>
          <t>Categoria</t>
        </is>
      </c>
      <c r="H13" s="51" t="inlineStr">
        <is>
          <t>Valor total cotado</t>
        </is>
      </c>
    </row>
    <row r="14">
      <c r="A14" s="52">
        <f>IF('Fornecedores'!A2="","",'Fornecedores'!A2)</f>
        <v/>
      </c>
      <c r="B14" s="53">
        <f>IF(A14="","",SUMIF('Cotações'!$K$2:$K$101,A14,'Cotações'!$T$2:$T$101))</f>
        <v/>
      </c>
      <c r="D14" s="54" t="inlineStr">
        <is>
          <t>Em análise</t>
        </is>
      </c>
      <c r="E14" s="55">
        <f>COUNTIF('Cotações'!$W$2:$W$101,D14)</f>
        <v/>
      </c>
      <c r="G14" s="52" t="inlineStr">
        <is>
          <t>Material</t>
        </is>
      </c>
      <c r="H14" s="53">
        <f>SUMIF('Cotações'!$H$2:$H$101,G14,'Cotações'!$T$2:$T$101)</f>
        <v/>
      </c>
    </row>
    <row r="15">
      <c r="A15" s="56">
        <f>IF('Fornecedores'!A3="","",'Fornecedores'!A3)</f>
        <v/>
      </c>
      <c r="B15" s="57">
        <f>IF(A15="","",SUMIF('Cotações'!$K$2:$K$101,A15,'Cotações'!$T$2:$T$101))</f>
        <v/>
      </c>
      <c r="D15" s="58" t="inlineStr">
        <is>
          <t>Aprovada</t>
        </is>
      </c>
      <c r="E15" s="59">
        <f>COUNTIF('Cotações'!$W$2:$W$101,D15)</f>
        <v/>
      </c>
      <c r="G15" s="56" t="inlineStr">
        <is>
          <t>Serviço</t>
        </is>
      </c>
      <c r="H15" s="57">
        <f>SUMIF('Cotações'!$H$2:$H$101,G15,'Cotações'!$T$2:$T$101)</f>
        <v/>
      </c>
    </row>
    <row r="16">
      <c r="A16" s="52">
        <f>IF('Fornecedores'!A4="","",'Fornecedores'!A4)</f>
        <v/>
      </c>
      <c r="B16" s="53">
        <f>IF(A16="","",SUMIF('Cotações'!$K$2:$K$101,A16,'Cotações'!$T$2:$T$101))</f>
        <v/>
      </c>
      <c r="D16" s="54" t="inlineStr">
        <is>
          <t>Reprovada</t>
        </is>
      </c>
      <c r="E16" s="55">
        <f>COUNTIF('Cotações'!$W$2:$W$101,D16)</f>
        <v/>
      </c>
      <c r="G16" s="52" t="inlineStr">
        <is>
          <t>Equipamento</t>
        </is>
      </c>
      <c r="H16" s="53">
        <f>SUMIF('Cotações'!$H$2:$H$101,G16,'Cotações'!$T$2:$T$101)</f>
        <v/>
      </c>
    </row>
    <row r="17">
      <c r="A17" s="56">
        <f>IF('Fornecedores'!A5="","",'Fornecedores'!A5)</f>
        <v/>
      </c>
      <c r="B17" s="57">
        <f>IF(A17="","",SUMIF('Cotações'!$K$2:$K$101,A17,'Cotações'!$T$2:$T$101))</f>
        <v/>
      </c>
      <c r="G17" s="56" t="inlineStr">
        <is>
          <t>Software</t>
        </is>
      </c>
      <c r="H17" s="57">
        <f>SUMIF('Cotações'!$H$2:$H$101,G17,'Cotações'!$T$2:$T$101)</f>
        <v/>
      </c>
    </row>
    <row r="18">
      <c r="A18" s="52">
        <f>IF('Fornecedores'!A6="","",'Fornecedores'!A6)</f>
        <v/>
      </c>
      <c r="B18" s="53">
        <f>IF(A18="","",SUMIF('Cotações'!$K$2:$K$101,A18,'Cotações'!$T$2:$T$101))</f>
        <v/>
      </c>
    </row>
    <row r="19">
      <c r="A19" s="56">
        <f>IF('Fornecedores'!A7="","",'Fornecedores'!A7)</f>
        <v/>
      </c>
      <c r="B19" s="57">
        <f>IF(A19="","",SUMIF('Cotações'!$K$2:$K$101,A19,'Cotações'!$T$2:$T$101))</f>
        <v/>
      </c>
    </row>
    <row r="20">
      <c r="A20" s="52">
        <f>IF('Fornecedores'!A8="","",'Fornecedores'!A8)</f>
        <v/>
      </c>
      <c r="B20" s="53">
        <f>IF(A20="","",SUMIF('Cotações'!$K$2:$K$101,A20,'Cotações'!$T$2:$T$101))</f>
        <v/>
      </c>
    </row>
    <row r="21">
      <c r="A21" s="56">
        <f>IF('Fornecedores'!A9="","",'Fornecedores'!A9)</f>
        <v/>
      </c>
      <c r="B21" s="57">
        <f>IF(A21="","",SUMIF('Cotações'!$K$2:$K$101,A21,'Cotações'!$T$2:$T$101))</f>
        <v/>
      </c>
    </row>
    <row r="22">
      <c r="A22" s="52">
        <f>IF('Fornecedores'!A10="","",'Fornecedores'!A10)</f>
        <v/>
      </c>
      <c r="B22" s="53">
        <f>IF(A22="","",SUMIF('Cotações'!$K$2:$K$101,A22,'Cotações'!$T$2:$T$101))</f>
        <v/>
      </c>
    </row>
    <row r="23">
      <c r="A23" s="56">
        <f>IF('Fornecedores'!A11="","",'Fornecedores'!A11)</f>
        <v/>
      </c>
      <c r="B23" s="57">
        <f>IF(A23="","",SUMIF('Cotações'!$K$2:$K$101,A23,'Cotações'!$T$2:$T$101))</f>
        <v/>
      </c>
    </row>
    <row r="24">
      <c r="A24" s="52">
        <f>IF('Fornecedores'!A12="","",'Fornecedores'!A12)</f>
        <v/>
      </c>
      <c r="B24" s="53">
        <f>IF(A24="","",SUMIF('Cotações'!$K$2:$K$101,A24,'Cotações'!$T$2:$T$101))</f>
        <v/>
      </c>
    </row>
    <row r="25">
      <c r="A25" s="56">
        <f>IF('Fornecedores'!A13="","",'Fornecedores'!A13)</f>
        <v/>
      </c>
      <c r="B25" s="57">
        <f>IF(A25="","",SUMIF('Cotações'!$K$2:$K$101,A25,'Cotações'!$T$2:$T$101))</f>
        <v/>
      </c>
    </row>
    <row r="26">
      <c r="A26" s="52">
        <f>IF('Fornecedores'!A14="","",'Fornecedores'!A14)</f>
        <v/>
      </c>
      <c r="B26" s="53">
        <f>IF(A26="","",SUMIF('Cotações'!$K$2:$K$101,A26,'Cotações'!$T$2:$T$101))</f>
        <v/>
      </c>
    </row>
    <row r="27">
      <c r="A27" s="56">
        <f>IF('Fornecedores'!A15="","",'Fornecedores'!A15)</f>
        <v/>
      </c>
      <c r="B27" s="57">
        <f>IF(A27="","",SUMIF('Cotações'!$K$2:$K$101,A27,'Cotações'!$T$2:$T$101))</f>
        <v/>
      </c>
    </row>
    <row r="28">
      <c r="A28" s="52">
        <f>IF('Fornecedores'!A16="","",'Fornecedores'!A16)</f>
        <v/>
      </c>
      <c r="B28" s="53">
        <f>IF(A28="","",SUMIF('Cotações'!$K$2:$K$101,A28,'Cotações'!$T$2:$T$101))</f>
        <v/>
      </c>
    </row>
    <row r="29">
      <c r="A29" s="56">
        <f>IF('Fornecedores'!A17="","",'Fornecedores'!A17)</f>
        <v/>
      </c>
      <c r="B29" s="57">
        <f>IF(A29="","",SUMIF('Cotações'!$K$2:$K$101,A29,'Cotações'!$T$2:$T$101))</f>
        <v/>
      </c>
    </row>
    <row r="30">
      <c r="A30" s="52">
        <f>IF('Fornecedores'!A18="","",'Fornecedores'!A18)</f>
        <v/>
      </c>
      <c r="B30" s="53">
        <f>IF(A30="","",SUMIF('Cotações'!$K$2:$K$101,A30,'Cotações'!$T$2:$T$101))</f>
        <v/>
      </c>
    </row>
    <row r="31">
      <c r="A31" s="56">
        <f>IF('Fornecedores'!A19="","",'Fornecedores'!A19)</f>
        <v/>
      </c>
      <c r="B31" s="57">
        <f>IF(A31="","",SUMIF('Cotações'!$K$2:$K$101,A31,'Cotações'!$T$2:$T$101))</f>
        <v/>
      </c>
    </row>
    <row r="32">
      <c r="A32" s="52">
        <f>IF('Fornecedores'!A20="","",'Fornecedores'!A20)</f>
        <v/>
      </c>
      <c r="B32" s="53">
        <f>IF(A32="","",SUMIF('Cotações'!$K$2:$K$101,A32,'Cotações'!$T$2:$T$101))</f>
        <v/>
      </c>
    </row>
    <row r="33">
      <c r="A33" s="56">
        <f>IF('Fornecedores'!A21="","",'Fornecedores'!A21)</f>
        <v/>
      </c>
      <c r="B33" s="57">
        <f>IF(A33="","",SUMIF('Cotações'!$K$2:$K$101,A33,'Cotações'!$T$2:$T$101))</f>
        <v/>
      </c>
    </row>
    <row r="34">
      <c r="A34" s="52">
        <f>IF('Fornecedores'!A22="","",'Fornecedores'!A22)</f>
        <v/>
      </c>
      <c r="B34" s="53">
        <f>IF(A34="","",SUMIF('Cotações'!$K$2:$K$101,A34,'Cotações'!$T$2:$T$101))</f>
        <v/>
      </c>
    </row>
    <row r="35">
      <c r="A35" s="56">
        <f>IF('Fornecedores'!A23="","",'Fornecedores'!A23)</f>
        <v/>
      </c>
      <c r="B35" s="57">
        <f>IF(A35="","",SUMIF('Cotações'!$K$2:$K$101,A35,'Cotações'!$T$2:$T$101))</f>
        <v/>
      </c>
    </row>
    <row r="36">
      <c r="A36" s="52">
        <f>IF('Fornecedores'!A24="","",'Fornecedores'!A24)</f>
        <v/>
      </c>
      <c r="B36" s="53">
        <f>IF(A36="","",SUMIF('Cotações'!$K$2:$K$101,A36,'Cotações'!$T$2:$T$101))</f>
        <v/>
      </c>
    </row>
    <row r="37">
      <c r="A37" s="56">
        <f>IF('Fornecedores'!A25="","",'Fornecedores'!A25)</f>
        <v/>
      </c>
      <c r="B37" s="57">
        <f>IF(A37="","",SUMIF('Cotações'!$K$2:$K$101,A37,'Cotações'!$T$2:$T$101))</f>
        <v/>
      </c>
    </row>
    <row r="38">
      <c r="A38" s="52">
        <f>IF('Fornecedores'!A26="","",'Fornecedores'!A26)</f>
        <v/>
      </c>
      <c r="B38" s="53">
        <f>IF(A38="","",SUMIF('Cotações'!$K$2:$K$101,A38,'Cotações'!$T$2:$T$101))</f>
        <v/>
      </c>
    </row>
    <row r="39">
      <c r="A39" s="56">
        <f>IF('Fornecedores'!A27="","",'Fornecedores'!A27)</f>
        <v/>
      </c>
      <c r="B39" s="57">
        <f>IF(A39="","",SUMIF('Cotações'!$K$2:$K$101,A39,'Cotações'!$T$2:$T$101))</f>
        <v/>
      </c>
    </row>
    <row r="40">
      <c r="A40" s="52">
        <f>IF('Fornecedores'!A28="","",'Fornecedores'!A28)</f>
        <v/>
      </c>
      <c r="B40" s="53">
        <f>IF(A40="","",SUMIF('Cotações'!$K$2:$K$101,A40,'Cotações'!$T$2:$T$101))</f>
        <v/>
      </c>
    </row>
    <row r="41">
      <c r="A41" s="56">
        <f>IF('Fornecedores'!A29="","",'Fornecedores'!A29)</f>
        <v/>
      </c>
      <c r="B41" s="57">
        <f>IF(A41="","",SUMIF('Cotações'!$K$2:$K$101,A41,'Cotações'!$T$2:$T$101))</f>
        <v/>
      </c>
    </row>
    <row r="42">
      <c r="A42" s="52">
        <f>IF('Fornecedores'!A30="","",'Fornecedores'!A30)</f>
        <v/>
      </c>
      <c r="B42" s="53">
        <f>IF(A42="","",SUMIF('Cotações'!$K$2:$K$101,A42,'Cotações'!$T$2:$T$101))</f>
        <v/>
      </c>
    </row>
    <row r="43">
      <c r="A43" s="56">
        <f>IF('Fornecedores'!A31="","",'Fornecedores'!A31)</f>
        <v/>
      </c>
      <c r="B43" s="57">
        <f>IF(A43="","",SUMIF('Cotações'!$K$2:$K$101,A43,'Cotações'!$T$2:$T$101))</f>
        <v/>
      </c>
    </row>
    <row r="44">
      <c r="A44" s="52">
        <f>IF('Fornecedores'!A32="","",'Fornecedores'!A32)</f>
        <v/>
      </c>
      <c r="B44" s="53">
        <f>IF(A44="","",SUMIF('Cotações'!$K$2:$K$101,A44,'Cotações'!$T$2:$T$101))</f>
        <v/>
      </c>
    </row>
    <row r="45">
      <c r="A45" s="56">
        <f>IF('Fornecedores'!A33="","",'Fornecedores'!A33)</f>
        <v/>
      </c>
      <c r="B45" s="57">
        <f>IF(A45="","",SUMIF('Cotações'!$K$2:$K$101,A45,'Cotações'!$T$2:$T$101))</f>
        <v/>
      </c>
    </row>
    <row r="46">
      <c r="A46" s="52">
        <f>IF('Fornecedores'!A34="","",'Fornecedores'!A34)</f>
        <v/>
      </c>
      <c r="B46" s="53">
        <f>IF(A46="","",SUMIF('Cotações'!$K$2:$K$101,A46,'Cotações'!$T$2:$T$101))</f>
        <v/>
      </c>
    </row>
    <row r="47">
      <c r="A47" s="56">
        <f>IF('Fornecedores'!A35="","",'Fornecedores'!A35)</f>
        <v/>
      </c>
      <c r="B47" s="57">
        <f>IF(A47="","",SUMIF('Cotações'!$K$2:$K$101,A47,'Cotações'!$T$2:$T$101))</f>
        <v/>
      </c>
    </row>
    <row r="48">
      <c r="A48" s="52">
        <f>IF('Fornecedores'!A36="","",'Fornecedores'!A36)</f>
        <v/>
      </c>
      <c r="B48" s="53">
        <f>IF(A48="","",SUMIF('Cotações'!$K$2:$K$101,A48,'Cotações'!$T$2:$T$101))</f>
        <v/>
      </c>
    </row>
    <row r="49">
      <c r="A49" s="56">
        <f>IF('Fornecedores'!A37="","",'Fornecedores'!A37)</f>
        <v/>
      </c>
      <c r="B49" s="57">
        <f>IF(A49="","",SUMIF('Cotações'!$K$2:$K$101,A49,'Cotações'!$T$2:$T$101))</f>
        <v/>
      </c>
    </row>
    <row r="50">
      <c r="A50" s="52">
        <f>IF('Fornecedores'!A38="","",'Fornecedores'!A38)</f>
        <v/>
      </c>
      <c r="B50" s="53">
        <f>IF(A50="","",SUMIF('Cotações'!$K$2:$K$101,A50,'Cotações'!$T$2:$T$101))</f>
        <v/>
      </c>
    </row>
    <row r="51">
      <c r="A51" s="56">
        <f>IF('Fornecedores'!A39="","",'Fornecedores'!A39)</f>
        <v/>
      </c>
      <c r="B51" s="57">
        <f>IF(A51="","",SUMIF('Cotações'!$K$2:$K$101,A51,'Cotações'!$T$2:$T$101))</f>
        <v/>
      </c>
    </row>
    <row r="52">
      <c r="A52" s="52">
        <f>IF('Fornecedores'!A40="","",'Fornecedores'!A40)</f>
        <v/>
      </c>
      <c r="B52" s="53">
        <f>IF(A52="","",SUMIF('Cotações'!$K$2:$K$101,A52,'Cotações'!$T$2:$T$101))</f>
        <v/>
      </c>
    </row>
    <row r="53">
      <c r="A53" s="56">
        <f>IF('Fornecedores'!A41="","",'Fornecedores'!A41)</f>
        <v/>
      </c>
      <c r="B53" s="57">
        <f>IF(A53="","",SUMIF('Cotações'!$K$2:$K$101,A53,'Cotações'!$T$2:$T$101))</f>
        <v/>
      </c>
    </row>
    <row r="54">
      <c r="A54" s="52">
        <f>IF('Fornecedores'!A42="","",'Fornecedores'!A42)</f>
        <v/>
      </c>
      <c r="B54" s="53">
        <f>IF(A54="","",SUMIF('Cotações'!$K$2:$K$101,A54,'Cotações'!$T$2:$T$101))</f>
        <v/>
      </c>
    </row>
    <row r="55">
      <c r="A55" s="56">
        <f>IF('Fornecedores'!A43="","",'Fornecedores'!A43)</f>
        <v/>
      </c>
      <c r="B55" s="57">
        <f>IF(A55="","",SUMIF('Cotações'!$K$2:$K$101,A55,'Cotações'!$T$2:$T$101))</f>
        <v/>
      </c>
    </row>
    <row r="56">
      <c r="A56" s="52">
        <f>IF('Fornecedores'!A44="","",'Fornecedores'!A44)</f>
        <v/>
      </c>
      <c r="B56" s="53">
        <f>IF(A56="","",SUMIF('Cotações'!$K$2:$K$101,A56,'Cotações'!$T$2:$T$101))</f>
        <v/>
      </c>
    </row>
    <row r="57">
      <c r="A57" s="56">
        <f>IF('Fornecedores'!A45="","",'Fornecedores'!A45)</f>
        <v/>
      </c>
      <c r="B57" s="57">
        <f>IF(A57="","",SUMIF('Cotações'!$K$2:$K$101,A57,'Cotações'!$T$2:$T$101))</f>
        <v/>
      </c>
    </row>
    <row r="58">
      <c r="A58" s="52">
        <f>IF('Fornecedores'!A46="","",'Fornecedores'!A46)</f>
        <v/>
      </c>
      <c r="B58" s="53">
        <f>IF(A58="","",SUMIF('Cotações'!$K$2:$K$101,A58,'Cotações'!$T$2:$T$101))</f>
        <v/>
      </c>
    </row>
    <row r="59">
      <c r="A59" s="56">
        <f>IF('Fornecedores'!A47="","",'Fornecedores'!A47)</f>
        <v/>
      </c>
      <c r="B59" s="57">
        <f>IF(A59="","",SUMIF('Cotações'!$K$2:$K$101,A59,'Cotações'!$T$2:$T$101))</f>
        <v/>
      </c>
    </row>
    <row r="60">
      <c r="A60" s="52">
        <f>IF('Fornecedores'!A48="","",'Fornecedores'!A48)</f>
        <v/>
      </c>
      <c r="B60" s="53">
        <f>IF(A60="","",SUMIF('Cotações'!$K$2:$K$101,A60,'Cotações'!$T$2:$T$101))</f>
        <v/>
      </c>
    </row>
    <row r="61">
      <c r="A61" s="56">
        <f>IF('Fornecedores'!A49="","",'Fornecedores'!A49)</f>
        <v/>
      </c>
      <c r="B61" s="57">
        <f>IF(A61="","",SUMIF('Cotações'!$K$2:$K$101,A61,'Cotações'!$T$2:$T$101))</f>
        <v/>
      </c>
    </row>
    <row r="62">
      <c r="A62" s="52">
        <f>IF('Fornecedores'!A50="","",'Fornecedores'!A50)</f>
        <v/>
      </c>
      <c r="B62" s="53">
        <f>IF(A62="","",SUMIF('Cotações'!$K$2:$K$101,A62,'Cotações'!$T$2:$T$101))</f>
        <v/>
      </c>
    </row>
    <row r="63">
      <c r="A63" s="56">
        <f>IF('Fornecedores'!A51="","",'Fornecedores'!A51)</f>
        <v/>
      </c>
      <c r="B63" s="57">
        <f>IF(A63="","",SUMIF('Cotações'!$K$2:$K$101,A63,'Cotações'!$T$2:$T$101))</f>
        <v/>
      </c>
    </row>
    <row r="64">
      <c r="A64" s="52">
        <f>IF('Fornecedores'!A52="","",'Fornecedores'!A52)</f>
        <v/>
      </c>
      <c r="B64" s="53">
        <f>IF(A64="","",SUMIF('Cotações'!$K$2:$K$101,A64,'Cotações'!$T$2:$T$101))</f>
        <v/>
      </c>
    </row>
    <row r="65">
      <c r="A65" s="56">
        <f>IF('Fornecedores'!A53="","",'Fornecedores'!A53)</f>
        <v/>
      </c>
      <c r="B65" s="57">
        <f>IF(A65="","",SUMIF('Cotações'!$K$2:$K$101,A65,'Cotações'!$T$2:$T$101))</f>
        <v/>
      </c>
    </row>
    <row r="66">
      <c r="A66" s="52">
        <f>IF('Fornecedores'!A54="","",'Fornecedores'!A54)</f>
        <v/>
      </c>
      <c r="B66" s="53">
        <f>IF(A66="","",SUMIF('Cotações'!$K$2:$K$101,A66,'Cotações'!$T$2:$T$101))</f>
        <v/>
      </c>
    </row>
    <row r="67">
      <c r="A67" s="56">
        <f>IF('Fornecedores'!A55="","",'Fornecedores'!A55)</f>
        <v/>
      </c>
      <c r="B67" s="57">
        <f>IF(A67="","",SUMIF('Cotações'!$K$2:$K$101,A67,'Cotações'!$T$2:$T$101))</f>
        <v/>
      </c>
    </row>
    <row r="68">
      <c r="A68" s="52">
        <f>IF('Fornecedores'!A56="","",'Fornecedores'!A56)</f>
        <v/>
      </c>
      <c r="B68" s="53">
        <f>IF(A68="","",SUMIF('Cotações'!$K$2:$K$101,A68,'Cotações'!$T$2:$T$101))</f>
        <v/>
      </c>
    </row>
    <row r="69">
      <c r="A69" s="56">
        <f>IF('Fornecedores'!A57="","",'Fornecedores'!A57)</f>
        <v/>
      </c>
      <c r="B69" s="57">
        <f>IF(A69="","",SUMIF('Cotações'!$K$2:$K$101,A69,'Cotações'!$T$2:$T$101))</f>
        <v/>
      </c>
    </row>
    <row r="70">
      <c r="A70" s="52">
        <f>IF('Fornecedores'!A58="","",'Fornecedores'!A58)</f>
        <v/>
      </c>
      <c r="B70" s="53">
        <f>IF(A70="","",SUMIF('Cotações'!$K$2:$K$101,A70,'Cotações'!$T$2:$T$101))</f>
        <v/>
      </c>
    </row>
    <row r="71">
      <c r="A71" s="56">
        <f>IF('Fornecedores'!A59="","",'Fornecedores'!A59)</f>
        <v/>
      </c>
      <c r="B71" s="57">
        <f>IF(A71="","",SUMIF('Cotações'!$K$2:$K$101,A71,'Cotações'!$T$2:$T$101))</f>
        <v/>
      </c>
    </row>
    <row r="72">
      <c r="A72" s="52">
        <f>IF('Fornecedores'!A60="","",'Fornecedores'!A60)</f>
        <v/>
      </c>
      <c r="B72" s="53">
        <f>IF(A72="","",SUMIF('Cotações'!$K$2:$K$101,A72,'Cotações'!$T$2:$T$101))</f>
        <v/>
      </c>
    </row>
    <row r="73">
      <c r="A73" s="56">
        <f>IF('Fornecedores'!A61="","",'Fornecedores'!A61)</f>
        <v/>
      </c>
      <c r="B73" s="57">
        <f>IF(A73="","",SUMIF('Cotações'!$K$2:$K$101,A73,'Cotações'!$T$2:$T$101))</f>
        <v/>
      </c>
    </row>
    <row r="74">
      <c r="A74" s="52">
        <f>IF('Fornecedores'!A62="","",'Fornecedores'!A62)</f>
        <v/>
      </c>
      <c r="B74" s="53">
        <f>IF(A74="","",SUMIF('Cotações'!$K$2:$K$101,A74,'Cotações'!$T$2:$T$101))</f>
        <v/>
      </c>
    </row>
    <row r="75">
      <c r="A75" s="56">
        <f>IF('Fornecedores'!A63="","",'Fornecedores'!A63)</f>
        <v/>
      </c>
      <c r="B75" s="57">
        <f>IF(A75="","",SUMIF('Cotações'!$K$2:$K$101,A75,'Cotações'!$T$2:$T$101))</f>
        <v/>
      </c>
    </row>
    <row r="76">
      <c r="A76" s="52">
        <f>IF('Fornecedores'!A64="","",'Fornecedores'!A64)</f>
        <v/>
      </c>
      <c r="B76" s="53">
        <f>IF(A76="","",SUMIF('Cotações'!$K$2:$K$101,A76,'Cotações'!$T$2:$T$101))</f>
        <v/>
      </c>
    </row>
    <row r="77">
      <c r="A77" s="56">
        <f>IF('Fornecedores'!A65="","",'Fornecedores'!A65)</f>
        <v/>
      </c>
      <c r="B77" s="57">
        <f>IF(A77="","",SUMIF('Cotações'!$K$2:$K$101,A77,'Cotações'!$T$2:$T$101))</f>
        <v/>
      </c>
    </row>
    <row r="78">
      <c r="A78" s="52">
        <f>IF('Fornecedores'!A66="","",'Fornecedores'!A66)</f>
        <v/>
      </c>
      <c r="B78" s="53">
        <f>IF(A78="","",SUMIF('Cotações'!$K$2:$K$101,A78,'Cotações'!$T$2:$T$101))</f>
        <v/>
      </c>
    </row>
    <row r="79">
      <c r="A79" s="56">
        <f>IF('Fornecedores'!A67="","",'Fornecedores'!A67)</f>
        <v/>
      </c>
      <c r="B79" s="57">
        <f>IF(A79="","",SUMIF('Cotações'!$K$2:$K$101,A79,'Cotações'!$T$2:$T$101))</f>
        <v/>
      </c>
    </row>
    <row r="80">
      <c r="A80" s="52">
        <f>IF('Fornecedores'!A68="","",'Fornecedores'!A68)</f>
        <v/>
      </c>
      <c r="B80" s="53">
        <f>IF(A80="","",SUMIF('Cotações'!$K$2:$K$101,A80,'Cotações'!$T$2:$T$101))</f>
        <v/>
      </c>
    </row>
    <row r="81">
      <c r="A81" s="56">
        <f>IF('Fornecedores'!A69="","",'Fornecedores'!A69)</f>
        <v/>
      </c>
      <c r="B81" s="57">
        <f>IF(A81="","",SUMIF('Cotações'!$K$2:$K$101,A81,'Cotações'!$T$2:$T$101))</f>
        <v/>
      </c>
    </row>
    <row r="82">
      <c r="A82" s="52">
        <f>IF('Fornecedores'!A70="","",'Fornecedores'!A70)</f>
        <v/>
      </c>
      <c r="B82" s="53">
        <f>IF(A82="","",SUMIF('Cotações'!$K$2:$K$101,A82,'Cotações'!$T$2:$T$101))</f>
        <v/>
      </c>
    </row>
    <row r="83">
      <c r="A83" s="56">
        <f>IF('Fornecedores'!A71="","",'Fornecedores'!A71)</f>
        <v/>
      </c>
      <c r="B83" s="57">
        <f>IF(A83="","",SUMIF('Cotações'!$K$2:$K$101,A83,'Cotações'!$T$2:$T$101))</f>
        <v/>
      </c>
    </row>
    <row r="84">
      <c r="A84" s="52">
        <f>IF('Fornecedores'!A72="","",'Fornecedores'!A72)</f>
        <v/>
      </c>
      <c r="B84" s="53">
        <f>IF(A84="","",SUMIF('Cotações'!$K$2:$K$101,A84,'Cotações'!$T$2:$T$101))</f>
        <v/>
      </c>
    </row>
    <row r="85">
      <c r="A85" s="56">
        <f>IF('Fornecedores'!A73="","",'Fornecedores'!A73)</f>
        <v/>
      </c>
      <c r="B85" s="57">
        <f>IF(A85="","",SUMIF('Cotações'!$K$2:$K$101,A85,'Cotações'!$T$2:$T$101))</f>
        <v/>
      </c>
    </row>
    <row r="86">
      <c r="A86" s="52">
        <f>IF('Fornecedores'!A74="","",'Fornecedores'!A74)</f>
        <v/>
      </c>
      <c r="B86" s="53">
        <f>IF(A86="","",SUMIF('Cotações'!$K$2:$K$101,A86,'Cotações'!$T$2:$T$101))</f>
        <v/>
      </c>
    </row>
    <row r="87">
      <c r="A87" s="56">
        <f>IF('Fornecedores'!A75="","",'Fornecedores'!A75)</f>
        <v/>
      </c>
      <c r="B87" s="57">
        <f>IF(A87="","",SUMIF('Cotações'!$K$2:$K$101,A87,'Cotações'!$T$2:$T$101))</f>
        <v/>
      </c>
    </row>
    <row r="88">
      <c r="A88" s="52">
        <f>IF('Fornecedores'!A76="","",'Fornecedores'!A76)</f>
        <v/>
      </c>
      <c r="B88" s="53">
        <f>IF(A88="","",SUMIF('Cotações'!$K$2:$K$101,A88,'Cotações'!$T$2:$T$101))</f>
        <v/>
      </c>
    </row>
    <row r="89">
      <c r="A89" s="56">
        <f>IF('Fornecedores'!A77="","",'Fornecedores'!A77)</f>
        <v/>
      </c>
      <c r="B89" s="57">
        <f>IF(A89="","",SUMIF('Cotações'!$K$2:$K$101,A89,'Cotações'!$T$2:$T$101))</f>
        <v/>
      </c>
    </row>
    <row r="90">
      <c r="A90" s="52">
        <f>IF('Fornecedores'!A78="","",'Fornecedores'!A78)</f>
        <v/>
      </c>
      <c r="B90" s="53">
        <f>IF(A90="","",SUMIF('Cotações'!$K$2:$K$101,A90,'Cotações'!$T$2:$T$101))</f>
        <v/>
      </c>
    </row>
    <row r="91">
      <c r="A91" s="56">
        <f>IF('Fornecedores'!A79="","",'Fornecedores'!A79)</f>
        <v/>
      </c>
      <c r="B91" s="57">
        <f>IF(A91="","",SUMIF('Cotações'!$K$2:$K$101,A91,'Cotações'!$T$2:$T$101))</f>
        <v/>
      </c>
    </row>
    <row r="92">
      <c r="A92" s="52">
        <f>IF('Fornecedores'!A80="","",'Fornecedores'!A80)</f>
        <v/>
      </c>
      <c r="B92" s="53">
        <f>IF(A92="","",SUMIF('Cotações'!$K$2:$K$101,A92,'Cotações'!$T$2:$T$101))</f>
        <v/>
      </c>
    </row>
    <row r="93">
      <c r="A93" s="56">
        <f>IF('Fornecedores'!A81="","",'Fornecedores'!A81)</f>
        <v/>
      </c>
      <c r="B93" s="57">
        <f>IF(A93="","",SUMIF('Cotações'!$K$2:$K$101,A93,'Cotações'!$T$2:$T$101))</f>
        <v/>
      </c>
    </row>
    <row r="94">
      <c r="A94" s="52">
        <f>IF('Fornecedores'!A82="","",'Fornecedores'!A82)</f>
        <v/>
      </c>
      <c r="B94" s="53">
        <f>IF(A94="","",SUMIF('Cotações'!$K$2:$K$101,A94,'Cotações'!$T$2:$T$101))</f>
        <v/>
      </c>
    </row>
    <row r="95">
      <c r="A95" s="56">
        <f>IF('Fornecedores'!A83="","",'Fornecedores'!A83)</f>
        <v/>
      </c>
      <c r="B95" s="57">
        <f>IF(A95="","",SUMIF('Cotações'!$K$2:$K$101,A95,'Cotações'!$T$2:$T$101))</f>
        <v/>
      </c>
    </row>
    <row r="96">
      <c r="A96" s="52">
        <f>IF('Fornecedores'!A84="","",'Fornecedores'!A84)</f>
        <v/>
      </c>
      <c r="B96" s="53">
        <f>IF(A96="","",SUMIF('Cotações'!$K$2:$K$101,A96,'Cotações'!$T$2:$T$101))</f>
        <v/>
      </c>
    </row>
    <row r="97">
      <c r="A97" s="56">
        <f>IF('Fornecedores'!A85="","",'Fornecedores'!A85)</f>
        <v/>
      </c>
      <c r="B97" s="57">
        <f>IF(A97="","",SUMIF('Cotações'!$K$2:$K$101,A97,'Cotações'!$T$2:$T$101))</f>
        <v/>
      </c>
    </row>
    <row r="98">
      <c r="A98" s="52">
        <f>IF('Fornecedores'!A86="","",'Fornecedores'!A86)</f>
        <v/>
      </c>
      <c r="B98" s="53">
        <f>IF(A98="","",SUMIF('Cotações'!$K$2:$K$101,A98,'Cotações'!$T$2:$T$101))</f>
        <v/>
      </c>
    </row>
    <row r="99">
      <c r="A99" s="56">
        <f>IF('Fornecedores'!A87="","",'Fornecedores'!A87)</f>
        <v/>
      </c>
      <c r="B99" s="57">
        <f>IF(A99="","",SUMIF('Cotações'!$K$2:$K$101,A99,'Cotações'!$T$2:$T$101))</f>
        <v/>
      </c>
    </row>
    <row r="100">
      <c r="A100" s="52">
        <f>IF('Fornecedores'!A88="","",'Fornecedores'!A88)</f>
        <v/>
      </c>
      <c r="B100" s="53">
        <f>IF(A100="","",SUMIF('Cotações'!$K$2:$K$101,A100,'Cotações'!$T$2:$T$101))</f>
        <v/>
      </c>
    </row>
    <row r="101">
      <c r="A101" s="56">
        <f>IF('Fornecedores'!A89="","",'Fornecedores'!A89)</f>
        <v/>
      </c>
      <c r="B101" s="57">
        <f>IF(A101="","",SUMIF('Cotações'!$K$2:$K$101,A101,'Cotações'!$T$2:$T$101))</f>
        <v/>
      </c>
    </row>
    <row r="102">
      <c r="A102" s="52">
        <f>IF('Fornecedores'!A90="","",'Fornecedores'!A90)</f>
        <v/>
      </c>
      <c r="B102" s="53">
        <f>IF(A102="","",SUMIF('Cotações'!$K$2:$K$101,A102,'Cotações'!$T$2:$T$101))</f>
        <v/>
      </c>
    </row>
    <row r="103">
      <c r="A103" s="56">
        <f>IF('Fornecedores'!A91="","",'Fornecedores'!A91)</f>
        <v/>
      </c>
      <c r="B103" s="57">
        <f>IF(A103="","",SUMIF('Cotações'!$K$2:$K$101,A103,'Cotações'!$T$2:$T$101))</f>
        <v/>
      </c>
    </row>
    <row r="104">
      <c r="A104" s="52">
        <f>IF('Fornecedores'!A92="","",'Fornecedores'!A92)</f>
        <v/>
      </c>
      <c r="B104" s="53">
        <f>IF(A104="","",SUMIF('Cotações'!$K$2:$K$101,A104,'Cotações'!$T$2:$T$101))</f>
        <v/>
      </c>
    </row>
    <row r="105">
      <c r="A105" s="56">
        <f>IF('Fornecedores'!A93="","",'Fornecedores'!A93)</f>
        <v/>
      </c>
      <c r="B105" s="57">
        <f>IF(A105="","",SUMIF('Cotações'!$K$2:$K$101,A105,'Cotações'!$T$2:$T$101))</f>
        <v/>
      </c>
    </row>
    <row r="106">
      <c r="A106" s="52">
        <f>IF('Fornecedores'!A94="","",'Fornecedores'!A94)</f>
        <v/>
      </c>
      <c r="B106" s="53">
        <f>IF(A106="","",SUMIF('Cotações'!$K$2:$K$101,A106,'Cotações'!$T$2:$T$101))</f>
        <v/>
      </c>
    </row>
    <row r="107">
      <c r="A107" s="56">
        <f>IF('Fornecedores'!A95="","",'Fornecedores'!A95)</f>
        <v/>
      </c>
      <c r="B107" s="57">
        <f>IF(A107="","",SUMIF('Cotações'!$K$2:$K$101,A107,'Cotações'!$T$2:$T$101))</f>
        <v/>
      </c>
    </row>
    <row r="108">
      <c r="A108" s="52">
        <f>IF('Fornecedores'!A96="","",'Fornecedores'!A96)</f>
        <v/>
      </c>
      <c r="B108" s="53">
        <f>IF(A108="","",SUMIF('Cotações'!$K$2:$K$101,A108,'Cotações'!$T$2:$T$101))</f>
        <v/>
      </c>
    </row>
    <row r="109">
      <c r="A109" s="56">
        <f>IF('Fornecedores'!A97="","",'Fornecedores'!A97)</f>
        <v/>
      </c>
      <c r="B109" s="57">
        <f>IF(A109="","",SUMIF('Cotações'!$K$2:$K$101,A109,'Cotações'!$T$2:$T$101))</f>
        <v/>
      </c>
    </row>
    <row r="110">
      <c r="A110" s="52">
        <f>IF('Fornecedores'!A98="","",'Fornecedores'!A98)</f>
        <v/>
      </c>
      <c r="B110" s="53">
        <f>IF(A110="","",SUMIF('Cotações'!$K$2:$K$101,A110,'Cotações'!$T$2:$T$101))</f>
        <v/>
      </c>
    </row>
    <row r="111">
      <c r="A111" s="56">
        <f>IF('Fornecedores'!A99="","",'Fornecedores'!A99)</f>
        <v/>
      </c>
      <c r="B111" s="57">
        <f>IF(A111="","",SUMIF('Cotações'!$K$2:$K$101,A111,'Cotações'!$T$2:$T$101))</f>
        <v/>
      </c>
    </row>
    <row r="112">
      <c r="A112" s="52">
        <f>IF('Fornecedores'!A100="","",'Fornecedores'!A100)</f>
        <v/>
      </c>
      <c r="B112" s="53">
        <f>IF(A112="","",SUMIF('Cotações'!$K$2:$K$101,A112,'Cotações'!$T$2:$T$101))</f>
        <v/>
      </c>
    </row>
    <row r="113">
      <c r="A113" s="56">
        <f>IF('Fornecedores'!A101="","",'Fornecedores'!A101)</f>
        <v/>
      </c>
      <c r="B113" s="57">
        <f>IF(A113="","",SUMIF('Cotações'!$K$2:$K$101,A113,'Cotações'!$T$2:$T$101))</f>
        <v/>
      </c>
    </row>
  </sheetData>
  <mergeCells count="1">
    <mergeCell ref="A1:P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showGridLines="0" zoomScale="85" zoomScaleNormal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8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32" customHeight="1">
      <c r="A1" s="60" t="inlineStr">
        <is>
          <t>Guia rápido do Controle de Cotações</t>
        </is>
      </c>
      <c r="B1" s="61" t="n"/>
      <c r="C1" s="19" t="n"/>
      <c r="D1" s="19" t="n"/>
      <c r="E1" s="19" t="n"/>
      <c r="F1" s="19" t="n"/>
      <c r="G1" s="19" t="n"/>
      <c r="H1" s="20" t="n"/>
    </row>
    <row r="2"/>
    <row r="3" ht="42" customHeight="1">
      <c r="A3" s="25" t="inlineStr">
        <is>
          <t>Passo 1 — Cadastre fornecedores</t>
        </is>
      </c>
      <c r="B3" s="31" t="inlineStr">
        <is>
          <t>Na aba Fornecedores, confira ou complete os dados comerciais. Os campos amarelos são editáveis e o cadastro já está preparado para até 100 fornecedores.</t>
        </is>
      </c>
    </row>
    <row r="4" ht="42" customHeight="1">
      <c r="A4" s="25" t="inlineStr">
        <is>
          <t>Passo 2 — Lance cada proposta</t>
        </is>
      </c>
      <c r="B4" s="32" t="inlineStr">
        <is>
          <t>Na aba Cotações, preencha os campos amarelos. Escolha o fornecedor pela lista para trazer automaticamente o CNPJ e o prazo padrão de entrega.</t>
        </is>
      </c>
    </row>
    <row r="5" ht="42" customHeight="1">
      <c r="A5" s="25" t="inlineStr">
        <is>
          <t>Passo 3 — Compare propostas</t>
        </is>
      </c>
      <c r="B5" s="31" t="inlineStr">
        <is>
          <t>Use o mesmo Nº Cotação para registrar propostas concorrentes. A coluna Economia vs. Maior Proposta mostra a diferença entre cada proposta e o maior valor do mesmo grupo.</t>
        </is>
      </c>
    </row>
    <row r="6" ht="42" customHeight="1">
      <c r="A6" s="25" t="inlineStr">
        <is>
          <t>Passo 4 — Registre a decisão</t>
        </is>
      </c>
      <c r="B6" s="32" t="inlineStr">
        <is>
          <t>Selecione Em análise, Aprovada ou Reprovada. A situação considera a decisão e a data de validade informada.</t>
        </is>
      </c>
    </row>
    <row r="7" ht="42" customHeight="1">
      <c r="A7" s="25" t="inlineStr">
        <is>
          <t>Como interpretar o valor total</t>
        </is>
      </c>
      <c r="B7" s="31" t="inlineStr">
        <is>
          <t>O Valor Total soma valor bruto, frete e impostos estimados, já descontando o percentual informado. Revise os custos antes de aprovar.</t>
        </is>
      </c>
    </row>
    <row r="8" ht="42" customHeight="1">
      <c r="A8" s="25" t="inlineStr">
        <is>
          <t>Acompanhamento executivo</t>
        </is>
      </c>
      <c r="B8" s="32" t="inlineStr">
        <is>
          <t>A aba Resumo reúne indicadores e gráficos por fornecedor, decisão e categoria. As tabelas e fórmulas consideram toda a faixa preparada para lançamentos.</t>
        </is>
      </c>
    </row>
    <row r="9" ht="42" customHeight="1">
      <c r="A9" s="25" t="inlineStr">
        <is>
          <t>Dica prática</t>
        </is>
      </c>
      <c r="B9" s="31" t="inlineStr">
        <is>
          <t>Mantenha a validade atualizada e preencha observações com condições de pagamento, garantia, estoque ou qualquer detalhe importante para a negociação.</t>
        </is>
      </c>
    </row>
    <row r="10"/>
    <row r="11"/>
    <row r="12">
      <c r="A12" s="25" t="inlineStr">
        <is>
          <t>Colunas importantes da aba Cotações</t>
        </is>
      </c>
      <c r="B12" s="26" t="n"/>
      <c r="C12" s="26" t="n"/>
      <c r="D12" s="26" t="n"/>
      <c r="E12" s="26" t="n"/>
      <c r="F12" s="26" t="n"/>
      <c r="G12" s="26" t="n"/>
      <c r="H12" s="26" t="n"/>
    </row>
    <row r="13" ht="34" customHeight="1">
      <c r="A13" s="4" t="inlineStr">
        <is>
          <t>Nº Cotação</t>
        </is>
      </c>
      <c r="B13" s="32" t="inlineStr">
        <is>
          <t>Agrupa propostas concorrentes para que a economia seja calculada corretamente.</t>
        </is>
      </c>
    </row>
    <row r="14" ht="34" customHeight="1">
      <c r="A14" s="4" t="inlineStr">
        <is>
          <t>Validade</t>
        </is>
      </c>
      <c r="B14" s="32" t="inlineStr">
        <is>
          <t>Define se a cotação está vigente ou vencida quando não houver aprovação.</t>
        </is>
      </c>
    </row>
    <row r="15" ht="34" customHeight="1">
      <c r="A15" s="4" t="inlineStr">
        <is>
          <t>Fornecedor</t>
        </is>
      </c>
      <c r="B15" s="32" t="inlineStr">
        <is>
          <t>Usado para preencher automaticamente CNPJ e prazo padrão de entrega.</t>
        </is>
      </c>
    </row>
    <row r="16" ht="34" customHeight="1">
      <c r="A16" s="4" t="inlineStr">
        <is>
          <t>Desconto (%)</t>
        </is>
      </c>
      <c r="B16" s="32" t="inlineStr">
        <is>
          <t>Aplicado sobre o valor bruto antes da inclusão de frete e impostos.</t>
        </is>
      </c>
    </row>
    <row r="17" ht="34" customHeight="1">
      <c r="A17" s="4" t="inlineStr">
        <is>
          <t>Decisão</t>
        </is>
      </c>
      <c r="B17" s="32" t="inlineStr">
        <is>
          <t>Registra o andamento comercial e atualiza os indicadores do Resumo.</t>
        </is>
      </c>
    </row>
    <row r="18" ht="34" customHeight="1">
      <c r="A18" s="4" t="inlineStr">
        <is>
          <t>Observações</t>
        </is>
      </c>
      <c r="B18" s="32" t="inlineStr">
        <is>
          <t>Use para condições comerciais, prazos especiais e justificativas.</t>
        </is>
      </c>
    </row>
  </sheetData>
  <mergeCells count="1">
    <mergeCell ref="A1:H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2026-09-07T10:14:32Z</dcterms:created>
  <dcterms:modified xmlns:dcterms="http://purl.org/dc/terms/" xmlns:xsi="http://www.w3.org/2001/XMLSchema-instance" xsi:type="dcterms:W3CDTF">2026-09-07T10:14:32Z</dcterms:modified>
</cp:coreProperties>
</file>