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se_Produtos" sheetId="1" state="visible" r:id="rId1"/>
    <sheet xmlns:r="http://schemas.openxmlformats.org/officeDocument/2006/relationships" name="Resumo_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6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color rgb="00C8102E"/>
      <sz val="12"/>
    </font>
    <font>
      <b val="1"/>
    </font>
    <font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DCFCE7"/>
      </patternFill>
    </fill>
    <fill>
      <patternFill patternType="solid">
        <fgColor rgb="00FEE2E2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4" fillId="5" borderId="1" pivotButton="0" quotePrefix="0" xfId="0"/>
    <xf numFmtId="1" fontId="0" fillId="0" borderId="1" applyAlignment="1" pivotButton="0" quotePrefix="0" xfId="0">
      <alignment horizontal="center" vertical="center" wrapText="1"/>
    </xf>
    <xf numFmtId="0" fontId="0" fillId="0" borderId="4" pivotButton="0" quotePrefix="0" xfId="0"/>
    <xf numFmtId="165" fontId="0" fillId="0" borderId="1" applyAlignment="1" pivotButton="0" quotePrefix="0" xfId="0">
      <alignment horizontal="center" vertical="center" wrapText="1"/>
    </xf>
    <xf numFmtId="10" fontId="0" fillId="0" borderId="1" applyAlignment="1" pivotButton="0" quotePrefix="0" xfId="0">
      <alignment horizontal="center" vertical="center" wrapText="1"/>
    </xf>
    <xf numFmtId="0" fontId="0" fillId="3" borderId="1" pivotButton="0" quotePrefix="0" xfId="0"/>
    <xf numFmtId="1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1" fontId="0" fillId="5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5" fillId="0" borderId="0" applyAlignment="1" pivotButton="0" quotePrefix="0" xfId="0">
      <alignment vertical="top" wrapText="1"/>
    </xf>
    <xf numFmtId="0" fontId="0" fillId="4" borderId="1" pivotButton="0" quotePrefix="0" xfId="0"/>
    <xf numFmtId="0" fontId="5" fillId="0" borderId="0" pivotButton="0" quotePrefix="0" xfId="0"/>
    <xf numFmtId="0" fontId="0" fillId="6" borderId="1" pivotButton="0" quotePrefix="0" xfId="0"/>
    <xf numFmtId="0" fontId="0" fillId="7" borderId="1" pivotButton="0" quotePrefix="0" xfId="0"/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Total x Preço de Venda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'Base_Produtos'!N2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'Base_Produtos'!$B$3:$B$11</f>
            </numRef>
          </cat>
          <val>
            <numRef>
              <f>'Base_Produtos'!$N$3:$N$11</f>
            </numRef>
          </val>
        </ser>
        <ser>
          <idx val="1"/>
          <order val="1"/>
          <tx>
            <strRef>
              <f>'Base_Produtos'!O2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'Base_Produtos'!$B$3:$B$11</f>
            </numRef>
          </cat>
          <val>
            <numRef>
              <f>'Base_Produtos'!$O$3:$O$11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Produto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Participação Média do Custo por Componente</a:t>
            </a:r>
          </a:p>
        </rich>
      </tx>
    </title>
    <plotArea>
      <pieChart>
        <varyColors val="1"/>
        <ser>
          <idx val="0"/>
          <order val="0"/>
          <tx>
            <strRef>
              <f>'Resumo_Dashboard'!B21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'Resumo_Dashboard'!$A$22:$A$26</f>
            </numRef>
          </cat>
          <val>
            <numRef>
              <f>'Resumo_Dashboard'!$B$22:$B$26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8" customWidth="1" min="2" max="2"/>
    <col width="18" customWidth="1" min="3" max="3"/>
    <col width="10" customWidth="1" min="4" max="4"/>
    <col width="16" customWidth="1" min="5" max="5"/>
    <col width="15" customWidth="1" min="6" max="6"/>
    <col width="16" customWidth="1" min="7" max="7"/>
    <col width="15" customWidth="1" min="8" max="8"/>
    <col width="15" customWidth="1" min="9" max="9"/>
    <col width="14" customWidth="1" min="10" max="10"/>
    <col width="14" customWidth="1" min="11" max="11"/>
    <col width="11" customWidth="1" min="12" max="12"/>
    <col width="13" customWidth="1" min="13" max="13"/>
    <col width="16" customWidth="1" min="14" max="14"/>
    <col width="18" customWidth="1" min="15" max="15"/>
    <col width="15" customWidth="1" min="16" max="16"/>
    <col width="12" customWidth="1" min="17" max="17"/>
    <col width="15" customWidth="1" min="18" max="18"/>
  </cols>
  <sheetData>
    <row r="1" ht="26" customHeight="1">
      <c r="A1" s="1" t="inlineStr">
        <is>
          <t>CONTROLE DE CUSTO DE PRODUTO — BRASIL</t>
        </is>
      </c>
    </row>
    <row r="2">
      <c r="A2" s="2" t="inlineStr">
        <is>
          <t>Código do Produto</t>
        </is>
      </c>
      <c r="B2" s="2" t="inlineStr">
        <is>
          <t>Produto</t>
        </is>
      </c>
      <c r="C2" s="2" t="inlineStr">
        <is>
          <t>Categoria</t>
        </is>
      </c>
      <c r="D2" s="2" t="inlineStr">
        <is>
          <t>Unidade</t>
        </is>
      </c>
      <c r="E2" s="2" t="inlineStr">
        <is>
          <t>Cidade</t>
        </is>
      </c>
      <c r="F2" s="2" t="inlineStr">
        <is>
          <t>Data de Cadastro</t>
        </is>
      </c>
      <c r="G2" s="2" t="inlineStr">
        <is>
          <t>Custo Matéria-Prima (R$)</t>
        </is>
      </c>
      <c r="H2" s="2" t="inlineStr">
        <is>
          <t>Custo Embalagem (R$)</t>
        </is>
      </c>
      <c r="I2" s="2" t="inlineStr">
        <is>
          <t>Custo Mão de Obra (R$)</t>
        </is>
      </c>
      <c r="J2" s="2" t="inlineStr">
        <is>
          <t>Custo Indireto (R$)</t>
        </is>
      </c>
      <c r="K2" s="2" t="inlineStr">
        <is>
          <t>Frete por Unidade (R$)</t>
        </is>
      </c>
      <c r="L2" s="2" t="inlineStr">
        <is>
          <t>Impostos (%)</t>
        </is>
      </c>
      <c r="M2" s="2" t="inlineStr">
        <is>
          <t>Margem de Lucro (%)</t>
        </is>
      </c>
      <c r="N2" s="2" t="inlineStr">
        <is>
          <t>Custo Total Unitário (R$)</t>
        </is>
      </c>
      <c r="O2" s="2" t="inlineStr">
        <is>
          <t>Preço de Venda Sugerido (R$)</t>
        </is>
      </c>
      <c r="P2" s="2" t="inlineStr">
        <is>
          <t>Lucro Unitário (R$)</t>
        </is>
      </c>
      <c r="Q2" s="2" t="inlineStr">
        <is>
          <t>Margem Real (%)</t>
        </is>
      </c>
      <c r="R2" s="2" t="inlineStr">
        <is>
          <t>Status</t>
        </is>
      </c>
    </row>
    <row r="3">
      <c r="A3" s="3" t="inlineStr">
        <is>
          <t>PRD-001</t>
        </is>
      </c>
      <c r="B3" s="3" t="inlineStr">
        <is>
          <t>Café torrado 500g</t>
        </is>
      </c>
      <c r="C3" s="3" t="inlineStr">
        <is>
          <t>Alimentos</t>
        </is>
      </c>
      <c r="D3" s="3" t="inlineStr">
        <is>
          <t>Pacote</t>
        </is>
      </c>
      <c r="E3" s="3" t="inlineStr">
        <is>
          <t>São Paulo</t>
        </is>
      </c>
      <c r="F3" s="31" t="n">
        <v>46037</v>
      </c>
      <c r="G3" s="32" t="n">
        <v>6.8</v>
      </c>
      <c r="H3" s="32" t="n">
        <v>0.9</v>
      </c>
      <c r="I3" s="32" t="n">
        <v>1.5</v>
      </c>
      <c r="J3" s="32" t="n">
        <v>0.6</v>
      </c>
      <c r="K3" s="32" t="n">
        <v>0.7</v>
      </c>
      <c r="L3" s="6" t="n">
        <v>0.1</v>
      </c>
      <c r="M3" s="6" t="n">
        <v>0.35</v>
      </c>
      <c r="N3" s="33">
        <f>SUM(G3:K3)</f>
        <v/>
      </c>
      <c r="O3" s="33">
        <f>IFERROR(N3/(1-M3),0)</f>
        <v/>
      </c>
      <c r="P3" s="33">
        <f>O3-N3</f>
        <v/>
      </c>
      <c r="Q3" s="8">
        <f>IFERROR(P3/O3,0)</f>
        <v/>
      </c>
      <c r="R3" s="9">
        <f>IF(IFERROR(P3/O3,0)&gt;=M3,"OK","Revisar custo")</f>
        <v/>
      </c>
    </row>
    <row r="4">
      <c r="A4" s="10" t="inlineStr">
        <is>
          <t>PRD-002</t>
        </is>
      </c>
      <c r="B4" s="10" t="inlineStr">
        <is>
          <t>Sabonete líquido 250ml</t>
        </is>
      </c>
      <c r="C4" s="10" t="inlineStr">
        <is>
          <t>Higiene e Beleza</t>
        </is>
      </c>
      <c r="D4" s="10" t="inlineStr">
        <is>
          <t>Unidade</t>
        </is>
      </c>
      <c r="E4" s="10" t="inlineStr">
        <is>
          <t>Rio de Janeiro</t>
        </is>
      </c>
      <c r="F4" s="34" t="n">
        <v>46056</v>
      </c>
      <c r="G4" s="32" t="n">
        <v>3.2</v>
      </c>
      <c r="H4" s="32" t="n">
        <v>0.8</v>
      </c>
      <c r="I4" s="32" t="n">
        <v>1.1</v>
      </c>
      <c r="J4" s="32" t="n">
        <v>0.4</v>
      </c>
      <c r="K4" s="32" t="n">
        <v>0.55</v>
      </c>
      <c r="L4" s="6" t="n">
        <v>0.18</v>
      </c>
      <c r="M4" s="6" t="n">
        <v>0.25</v>
      </c>
      <c r="N4" s="35">
        <f>SUM(G4:K4)</f>
        <v/>
      </c>
      <c r="O4" s="35">
        <f>IFERROR(N4/(1-M4),0)</f>
        <v/>
      </c>
      <c r="P4" s="35">
        <f>O4-N4</f>
        <v/>
      </c>
      <c r="Q4" s="13">
        <f>IFERROR(P4/O4,0)</f>
        <v/>
      </c>
      <c r="R4" s="14">
        <f>IF(IFERROR(P4/O4,0)&gt;=M4,"OK","Revisar custo")</f>
        <v/>
      </c>
    </row>
    <row r="5">
      <c r="A5" s="3" t="inlineStr">
        <is>
          <t>PRD-003</t>
        </is>
      </c>
      <c r="B5" s="3" t="inlineStr">
        <is>
          <t>Camiseta básica algodão</t>
        </is>
      </c>
      <c r="C5" s="3" t="inlineStr">
        <is>
          <t>Vestuário</t>
        </is>
      </c>
      <c r="D5" s="3" t="inlineStr">
        <is>
          <t>Unidade</t>
        </is>
      </c>
      <c r="E5" s="3" t="inlineStr">
        <is>
          <t>Campinas</t>
        </is>
      </c>
      <c r="F5" s="31" t="n">
        <v>46073</v>
      </c>
      <c r="G5" s="32" t="n">
        <v>9.5</v>
      </c>
      <c r="H5" s="32" t="n">
        <v>0.6</v>
      </c>
      <c r="I5" s="32" t="n">
        <v>4.2</v>
      </c>
      <c r="J5" s="32" t="n">
        <v>1.1</v>
      </c>
      <c r="K5" s="32" t="n">
        <v>1</v>
      </c>
      <c r="L5" s="6" t="n">
        <v>0.12</v>
      </c>
      <c r="M5" s="6" t="n">
        <v>0.45</v>
      </c>
      <c r="N5" s="33">
        <f>SUM(G5:K5)</f>
        <v/>
      </c>
      <c r="O5" s="33">
        <f>IFERROR(N5/(1-M5),0)</f>
        <v/>
      </c>
      <c r="P5" s="33">
        <f>O5-N5</f>
        <v/>
      </c>
      <c r="Q5" s="8">
        <f>IFERROR(P5/O5,0)</f>
        <v/>
      </c>
      <c r="R5" s="9">
        <f>IF(IFERROR(P5/O5,0)&gt;=M5,"OK","Revisar custo")</f>
        <v/>
      </c>
    </row>
    <row r="6">
      <c r="A6" s="10" t="inlineStr">
        <is>
          <t>PRD-004</t>
        </is>
      </c>
      <c r="B6" s="10" t="inlineStr">
        <is>
          <t>Molho de tomate caseiro 340g</t>
        </is>
      </c>
      <c r="C6" s="10" t="inlineStr">
        <is>
          <t>Alimentos</t>
        </is>
      </c>
      <c r="D6" s="10" t="inlineStr">
        <is>
          <t>Vidro</t>
        </is>
      </c>
      <c r="E6" s="10" t="inlineStr">
        <is>
          <t>Belo Horizonte</t>
        </is>
      </c>
      <c r="F6" s="34" t="n">
        <v>46086</v>
      </c>
      <c r="G6" s="32" t="n">
        <v>2.9</v>
      </c>
      <c r="H6" s="32" t="n">
        <v>0.7</v>
      </c>
      <c r="I6" s="32" t="n">
        <v>0.9</v>
      </c>
      <c r="J6" s="32" t="n">
        <v>0.3</v>
      </c>
      <c r="K6" s="32" t="n">
        <v>0.45</v>
      </c>
      <c r="L6" s="6" t="n">
        <v>0.08</v>
      </c>
      <c r="M6" s="6" t="n">
        <v>0.2</v>
      </c>
      <c r="N6" s="35">
        <f>SUM(G6:K6)</f>
        <v/>
      </c>
      <c r="O6" s="35">
        <f>IFERROR(N6/(1-M6),0)</f>
        <v/>
      </c>
      <c r="P6" s="35">
        <f>O6-N6</f>
        <v/>
      </c>
      <c r="Q6" s="13">
        <f>IFERROR(P6/O6,0)</f>
        <v/>
      </c>
      <c r="R6" s="14">
        <f>IF(IFERROR(P6/O6,0)&gt;=M6,"OK","Revisar custo")</f>
        <v/>
      </c>
    </row>
    <row r="7">
      <c r="A7" s="3" t="inlineStr">
        <is>
          <t>PRD-005</t>
        </is>
      </c>
      <c r="B7" s="3" t="inlineStr">
        <is>
          <t>Granola artesanal 300g</t>
        </is>
      </c>
      <c r="C7" s="3" t="inlineStr">
        <is>
          <t>Alimentos</t>
        </is>
      </c>
      <c r="D7" s="3" t="inlineStr">
        <is>
          <t>Pacote</t>
        </is>
      </c>
      <c r="E7" s="3" t="inlineStr">
        <is>
          <t>Curitiba</t>
        </is>
      </c>
      <c r="F7" s="31" t="n">
        <v>46099</v>
      </c>
      <c r="G7" s="32" t="n">
        <v>5.4</v>
      </c>
      <c r="H7" s="32" t="n">
        <v>0.6</v>
      </c>
      <c r="I7" s="32" t="n">
        <v>1.3</v>
      </c>
      <c r="J7" s="32" t="n">
        <v>0.5</v>
      </c>
      <c r="K7" s="32" t="n">
        <v>0.6</v>
      </c>
      <c r="L7" s="6" t="n">
        <v>0.06</v>
      </c>
      <c r="M7" s="6" t="n">
        <v>0.5</v>
      </c>
      <c r="N7" s="33">
        <f>SUM(G7:K7)</f>
        <v/>
      </c>
      <c r="O7" s="33">
        <f>IFERROR(N7/(1-M7),0)</f>
        <v/>
      </c>
      <c r="P7" s="33">
        <f>O7-N7</f>
        <v/>
      </c>
      <c r="Q7" s="8">
        <f>IFERROR(P7/O7,0)</f>
        <v/>
      </c>
      <c r="R7" s="9">
        <f>IF(IFERROR(P7/O7,0)&gt;=M7,"OK","Revisar custo")</f>
        <v/>
      </c>
    </row>
    <row r="8">
      <c r="A8" s="10" t="inlineStr">
        <is>
          <t>PRD-006</t>
        </is>
      </c>
      <c r="B8" s="10" t="inlineStr">
        <is>
          <t>Velas aromáticas</t>
        </is>
      </c>
      <c r="C8" s="10" t="inlineStr">
        <is>
          <t>Decoração</t>
        </is>
      </c>
      <c r="D8" s="10" t="inlineStr">
        <is>
          <t>Unidade</t>
        </is>
      </c>
      <c r="E8" s="10" t="inlineStr">
        <is>
          <t>Porto Alegre</t>
        </is>
      </c>
      <c r="F8" s="34" t="n">
        <v>46114</v>
      </c>
      <c r="G8" s="32" t="n">
        <v>4.1</v>
      </c>
      <c r="H8" s="32" t="n">
        <v>1.1</v>
      </c>
      <c r="I8" s="32" t="n">
        <v>2</v>
      </c>
      <c r="J8" s="32" t="n">
        <v>0.7</v>
      </c>
      <c r="K8" s="32" t="n">
        <v>0.65</v>
      </c>
      <c r="L8" s="6" t="n">
        <v>0.15</v>
      </c>
      <c r="M8" s="6" t="n">
        <v>0.55</v>
      </c>
      <c r="N8" s="35">
        <f>SUM(G8:K8)</f>
        <v/>
      </c>
      <c r="O8" s="35">
        <f>IFERROR(N8/(1-M8),0)</f>
        <v/>
      </c>
      <c r="P8" s="35">
        <f>O8-N8</f>
        <v/>
      </c>
      <c r="Q8" s="13">
        <f>IFERROR(P8/O8,0)</f>
        <v/>
      </c>
      <c r="R8" s="14">
        <f>IF(IFERROR(P8/O8,0)&gt;=M8,"OK","Revisar custo")</f>
        <v/>
      </c>
    </row>
    <row r="9">
      <c r="A9" s="3" t="inlineStr">
        <is>
          <t>PRD-007</t>
        </is>
      </c>
      <c r="B9" s="3" t="inlineStr">
        <is>
          <t>Pão de queijo congelado 1kg</t>
        </is>
      </c>
      <c r="C9" s="3" t="inlineStr">
        <is>
          <t>Alimentos</t>
        </is>
      </c>
      <c r="D9" s="3" t="inlineStr">
        <is>
          <t>Pacote</t>
        </is>
      </c>
      <c r="E9" s="3" t="inlineStr">
        <is>
          <t>Belo Horizonte</t>
        </is>
      </c>
      <c r="F9" s="31" t="n">
        <v>46134</v>
      </c>
      <c r="G9" s="32" t="n">
        <v>8.199999999999999</v>
      </c>
      <c r="H9" s="32" t="n">
        <v>0.95</v>
      </c>
      <c r="I9" s="32" t="n">
        <v>1.8</v>
      </c>
      <c r="J9" s="32" t="n">
        <v>0.55</v>
      </c>
      <c r="K9" s="32" t="n">
        <v>0.9</v>
      </c>
      <c r="L9" s="6" t="n">
        <v>0.1</v>
      </c>
      <c r="M9" s="6" t="n">
        <v>0.22</v>
      </c>
      <c r="N9" s="33">
        <f>SUM(G9:K9)</f>
        <v/>
      </c>
      <c r="O9" s="33">
        <f>IFERROR(N9/(1-M9),0)</f>
        <v/>
      </c>
      <c r="P9" s="33">
        <f>O9-N9</f>
        <v/>
      </c>
      <c r="Q9" s="8">
        <f>IFERROR(P9/O9,0)</f>
        <v/>
      </c>
      <c r="R9" s="9">
        <f>IF(IFERROR(P9/O9,0)&gt;=M9,"OK","Revisar custo")</f>
        <v/>
      </c>
    </row>
    <row r="10">
      <c r="A10" s="10" t="inlineStr">
        <is>
          <t>PRD-008</t>
        </is>
      </c>
      <c r="B10" s="10" t="inlineStr">
        <is>
          <t>Marmita fitness congelada</t>
        </is>
      </c>
      <c r="C10" s="10" t="inlineStr">
        <is>
          <t>Alimentos</t>
        </is>
      </c>
      <c r="D10" s="10" t="inlineStr">
        <is>
          <t>Unidade</t>
        </is>
      </c>
      <c r="E10" s="10" t="inlineStr">
        <is>
          <t>Brasília</t>
        </is>
      </c>
      <c r="F10" s="34" t="n">
        <v>46151</v>
      </c>
      <c r="G10" s="32" t="n">
        <v>7.6</v>
      </c>
      <c r="H10" s="32" t="n">
        <v>1.2</v>
      </c>
      <c r="I10" s="32" t="n">
        <v>2.5</v>
      </c>
      <c r="J10" s="32" t="n">
        <v>0.8</v>
      </c>
      <c r="K10" s="32" t="n">
        <v>1.1</v>
      </c>
      <c r="L10" s="6" t="n">
        <v>0.14</v>
      </c>
      <c r="M10" s="6" t="n">
        <v>0.24</v>
      </c>
      <c r="N10" s="35">
        <f>SUM(G10:K10)</f>
        <v/>
      </c>
      <c r="O10" s="35">
        <f>IFERROR(N10/(1-M10),0)</f>
        <v/>
      </c>
      <c r="P10" s="35">
        <f>O10-N10</f>
        <v/>
      </c>
      <c r="Q10" s="13">
        <f>IFERROR(P10/O10,0)</f>
        <v/>
      </c>
      <c r="R10" s="14">
        <f>IF(IFERROR(P10/O10,0)&gt;=M10,"OK","Revisar custo")</f>
        <v/>
      </c>
    </row>
    <row r="11">
      <c r="A11" s="3" t="inlineStr">
        <is>
          <t>PRD-009</t>
        </is>
      </c>
      <c r="B11" s="3" t="inlineStr">
        <is>
          <t>Chá mate premium 200g</t>
        </is>
      </c>
      <c r="C11" s="3" t="inlineStr">
        <is>
          <t>Bebidas</t>
        </is>
      </c>
      <c r="D11" s="3" t="inlineStr">
        <is>
          <t>Pacote</t>
        </is>
      </c>
      <c r="E11" s="3" t="inlineStr">
        <is>
          <t>Recife</t>
        </is>
      </c>
      <c r="F11" s="31" t="n">
        <v>46174</v>
      </c>
      <c r="G11" s="32" t="n">
        <v>4.7</v>
      </c>
      <c r="H11" s="32" t="n">
        <v>0.55</v>
      </c>
      <c r="I11" s="32" t="n">
        <v>1</v>
      </c>
      <c r="J11" s="32" t="n">
        <v>0.35</v>
      </c>
      <c r="K11" s="32" t="n">
        <v>0.5</v>
      </c>
      <c r="L11" s="6" t="n">
        <v>0.04</v>
      </c>
      <c r="M11" s="6" t="n">
        <v>0.6</v>
      </c>
      <c r="N11" s="33">
        <f>SUM(G11:K11)</f>
        <v/>
      </c>
      <c r="O11" s="33">
        <f>IFERROR(N11/(1-M11),0)</f>
        <v/>
      </c>
      <c r="P11" s="33">
        <f>O11-N11</f>
        <v/>
      </c>
      <c r="Q11" s="8">
        <f>IFERROR(P11/O11,0)</f>
        <v/>
      </c>
      <c r="R11" s="9">
        <f>IF(IFERROR(P11/O11,0)&gt;=M11,"OK","Revisar custo")</f>
        <v/>
      </c>
    </row>
  </sheetData>
  <mergeCells count="1">
    <mergeCell ref="A1:R1"/>
  </mergeCells>
  <conditionalFormatting sqref="R3:R11">
    <cfRule type="expression" priority="1" dxfId="0" stopIfTrue="1">
      <formula>R3="Revisar custo"</formula>
    </cfRule>
    <cfRule type="expression" priority="2" dxfId="1" stopIfTrue="1">
      <formula>R3="OK"</formula>
    </cfRule>
  </conditionalFormatting>
  <dataValidations count="1">
    <dataValidation sqref="C3:C21" showErrorMessage="1" showInputMessage="1" allowBlank="1" type="list">
      <formula1>"Alimentos,Higiene e Beleza,Vestuário,Decoração,Bebidas,Outros"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26" customHeight="1">
      <c r="A1" s="1" t="inlineStr">
        <is>
          <t>DASHBOARD — CUSTO E PRECIFICAÇÃO DE PRODUTOS</t>
        </is>
      </c>
    </row>
    <row r="2"/>
    <row r="3">
      <c r="A3" s="15" t="inlineStr">
        <is>
          <t>INDICADORES GERAIS</t>
        </is>
      </c>
    </row>
    <row r="4">
      <c r="A4" s="16" t="inlineStr">
        <is>
          <t>Total de produtos cadastrados</t>
        </is>
      </c>
      <c r="B4" s="17">
        <f>COUNTA(Base_Produtos!B:B)-1</f>
        <v/>
      </c>
      <c r="C4" s="18" t="n"/>
    </row>
    <row r="5">
      <c r="A5" s="16" t="inlineStr">
        <is>
          <t>Custo médio unitário (R$)</t>
        </is>
      </c>
      <c r="B5" s="36">
        <f>AVERAGE(Base_Produtos!N3:N11)</f>
        <v/>
      </c>
      <c r="C5" s="18" t="n"/>
    </row>
    <row r="6">
      <c r="A6" s="16" t="inlineStr">
        <is>
          <t>Preço médio sugerido (R$)</t>
        </is>
      </c>
      <c r="B6" s="36">
        <f>AVERAGE(Base_Produtos!O3:O11)</f>
        <v/>
      </c>
      <c r="C6" s="18" t="n"/>
    </row>
    <row r="7">
      <c r="A7" s="16" t="inlineStr">
        <is>
          <t>Maior margem real (%)</t>
        </is>
      </c>
      <c r="B7" s="20">
        <f>MAX(Base_Produtos!Q3:Q11)</f>
        <v/>
      </c>
      <c r="C7" s="18" t="n"/>
    </row>
    <row r="8">
      <c r="A8" s="16" t="inlineStr">
        <is>
          <t>Produtos com status Revisar custo</t>
        </is>
      </c>
      <c r="B8" s="17">
        <f>COUNTIF(Base_Produtos!R:R,"Revisar custo")</f>
        <v/>
      </c>
      <c r="C8" s="18" t="n"/>
    </row>
    <row r="9"/>
    <row r="10"/>
    <row r="11">
      <c r="A11" s="15" t="inlineStr">
        <is>
          <t>RESUMO POR CATEGORIA</t>
        </is>
      </c>
    </row>
    <row r="12">
      <c r="A12" s="2" t="inlineStr">
        <is>
          <t>Categoria</t>
        </is>
      </c>
      <c r="B12" s="2" t="inlineStr">
        <is>
          <t>Qtde de Produtos</t>
        </is>
      </c>
      <c r="C12" s="2" t="inlineStr">
        <is>
          <t>Custo Médio (R$)</t>
        </is>
      </c>
      <c r="D12" s="2" t="inlineStr">
        <is>
          <t>Preço Médio (R$)</t>
        </is>
      </c>
      <c r="E12" s="2" t="inlineStr">
        <is>
          <t>Margem Média (%)</t>
        </is>
      </c>
    </row>
    <row r="13">
      <c r="A13" s="21" t="inlineStr">
        <is>
          <t>Alimentos</t>
        </is>
      </c>
      <c r="B13" s="22">
        <f>COUNTIF(Base_Produtos!C:C,A13)</f>
        <v/>
      </c>
      <c r="C13" s="33">
        <f>IFERROR(AVERAGEIF(Base_Produtos!C3:C11,A13,Base_Produtos!N3:N11),0)</f>
        <v/>
      </c>
      <c r="D13" s="33">
        <f>IFERROR(AVERAGEIF(Base_Produtos!C3:C11,A13,Base_Produtos!O3:O11),0)</f>
        <v/>
      </c>
      <c r="E13" s="8">
        <f>IFERROR(AVERAGEIF(Base_Produtos!C3:C11,A13,Base_Produtos!Q3:Q11),0)</f>
        <v/>
      </c>
    </row>
    <row r="14">
      <c r="A14" s="23" t="inlineStr">
        <is>
          <t>Higiene e Beleza</t>
        </is>
      </c>
      <c r="B14" s="24">
        <f>COUNTIF(Base_Produtos!C:C,A14)</f>
        <v/>
      </c>
      <c r="C14" s="35">
        <f>IFERROR(AVERAGEIF(Base_Produtos!C3:C11,A14,Base_Produtos!N3:N11),0)</f>
        <v/>
      </c>
      <c r="D14" s="35">
        <f>IFERROR(AVERAGEIF(Base_Produtos!C3:C11,A14,Base_Produtos!O3:O11),0)</f>
        <v/>
      </c>
      <c r="E14" s="13">
        <f>IFERROR(AVERAGEIF(Base_Produtos!C3:C11,A14,Base_Produtos!Q3:Q11),0)</f>
        <v/>
      </c>
    </row>
    <row r="15">
      <c r="A15" s="21" t="inlineStr">
        <is>
          <t>Vestuário</t>
        </is>
      </c>
      <c r="B15" s="22">
        <f>COUNTIF(Base_Produtos!C:C,A15)</f>
        <v/>
      </c>
      <c r="C15" s="33">
        <f>IFERROR(AVERAGEIF(Base_Produtos!C3:C11,A15,Base_Produtos!N3:N11),0)</f>
        <v/>
      </c>
      <c r="D15" s="33">
        <f>IFERROR(AVERAGEIF(Base_Produtos!C3:C11,A15,Base_Produtos!O3:O11),0)</f>
        <v/>
      </c>
      <c r="E15" s="8">
        <f>IFERROR(AVERAGEIF(Base_Produtos!C3:C11,A15,Base_Produtos!Q3:Q11),0)</f>
        <v/>
      </c>
    </row>
    <row r="16">
      <c r="A16" s="23" t="inlineStr">
        <is>
          <t>Decoração</t>
        </is>
      </c>
      <c r="B16" s="24">
        <f>COUNTIF(Base_Produtos!C:C,A16)</f>
        <v/>
      </c>
      <c r="C16" s="35">
        <f>IFERROR(AVERAGEIF(Base_Produtos!C3:C11,A16,Base_Produtos!N3:N11),0)</f>
        <v/>
      </c>
      <c r="D16" s="35">
        <f>IFERROR(AVERAGEIF(Base_Produtos!C3:C11,A16,Base_Produtos!O3:O11),0)</f>
        <v/>
      </c>
      <c r="E16" s="13">
        <f>IFERROR(AVERAGEIF(Base_Produtos!C3:C11,A16,Base_Produtos!Q3:Q11),0)</f>
        <v/>
      </c>
    </row>
    <row r="17">
      <c r="A17" s="21" t="inlineStr">
        <is>
          <t>Bebidas</t>
        </is>
      </c>
      <c r="B17" s="22">
        <f>COUNTIF(Base_Produtos!C:C,A17)</f>
        <v/>
      </c>
      <c r="C17" s="33">
        <f>IFERROR(AVERAGEIF(Base_Produtos!C3:C11,A17,Base_Produtos!N3:N11),0)</f>
        <v/>
      </c>
      <c r="D17" s="33">
        <f>IFERROR(AVERAGEIF(Base_Produtos!C3:C11,A17,Base_Produtos!O3:O11),0)</f>
        <v/>
      </c>
      <c r="E17" s="8">
        <f>IFERROR(AVERAGEIF(Base_Produtos!C3:C11,A17,Base_Produtos!Q3:Q11),0)</f>
        <v/>
      </c>
    </row>
    <row r="18"/>
    <row r="19"/>
    <row r="20">
      <c r="A20" s="15" t="inlineStr">
        <is>
          <t>PARTICIPAÇÃO MÉDIA DO CUSTO POR COMPONENTE</t>
        </is>
      </c>
    </row>
    <row r="21">
      <c r="A21" s="25" t="inlineStr">
        <is>
          <t>Componente</t>
        </is>
      </c>
      <c r="B21" s="25" t="inlineStr">
        <is>
          <t>Valor Médio (R$)</t>
        </is>
      </c>
    </row>
    <row r="22">
      <c r="A22" s="21" t="inlineStr">
        <is>
          <t>Matéria-Prima</t>
        </is>
      </c>
      <c r="B22" s="33">
        <f>AVERAGE(Base_Produtos!G3:G11)</f>
        <v/>
      </c>
    </row>
    <row r="23">
      <c r="A23" s="23" t="inlineStr">
        <is>
          <t>Embalagem</t>
        </is>
      </c>
      <c r="B23" s="35">
        <f>AVERAGE(Base_Produtos!H3:H11)</f>
        <v/>
      </c>
    </row>
    <row r="24">
      <c r="A24" s="21" t="inlineStr">
        <is>
          <t>Mão de Obra</t>
        </is>
      </c>
      <c r="B24" s="33">
        <f>AVERAGE(Base_Produtos!I3:I11)</f>
        <v/>
      </c>
    </row>
    <row r="25">
      <c r="A25" s="23" t="inlineStr">
        <is>
          <t>Custo Indireto</t>
        </is>
      </c>
      <c r="B25" s="35">
        <f>AVERAGE(Base_Produtos!J3:J11)</f>
        <v/>
      </c>
    </row>
    <row r="26">
      <c r="A26" s="21" t="inlineStr">
        <is>
          <t>Frete</t>
        </is>
      </c>
      <c r="B26" s="33">
        <f>AVERAGE(Base_Produtos!K3:K11)</f>
        <v/>
      </c>
    </row>
  </sheetData>
  <mergeCells count="6">
    <mergeCell ref="A1:H1"/>
    <mergeCell ref="B4:C4"/>
    <mergeCell ref="B5:C5"/>
    <mergeCell ref="B6:C6"/>
    <mergeCell ref="B7:C7"/>
    <mergeCell ref="B8:C8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6" customHeight="1">
      <c r="A1" s="1" t="inlineStr">
        <is>
          <t>INSTRUÇÕES DE USO — CONTROLE DE CUSTO DE PRODUTO</t>
        </is>
      </c>
    </row>
    <row r="2"/>
    <row r="3">
      <c r="B3" s="15" t="inlineStr">
        <is>
          <t>1. Como preencher a planilha</t>
        </is>
      </c>
    </row>
    <row r="4" ht="30" customHeight="1">
      <c r="B4" s="26" t="inlineStr">
        <is>
          <t>Na aba Base_Produtos, preencha as células destacadas em amarelo claro (colunas de custo de matéria-prima, embalagem, mão de obra, custo indireto, frete, impostos e margem de lucro desejada). As demais colunas são calculadas automaticamente.</t>
        </is>
      </c>
    </row>
    <row r="5" ht="30" customHeight="1">
      <c r="B5" s="26" t="inlineStr"/>
    </row>
    <row r="6">
      <c r="B6" s="15" t="inlineStr">
        <is>
          <t>2. O que cada custo representa</t>
        </is>
      </c>
    </row>
    <row r="7" ht="30" customHeight="1">
      <c r="B7" s="26" t="inlineStr">
        <is>
          <t>Custo Matéria-Prima: valor dos insumos diretos usados na produção. Custo Embalagem: material de acondicionamento do produto. Custo Mão de Obra: valor da mão de obra direta aplicada. Custo Indireto: rateio de despesas gerais de produção (energia, aluguel, manutenção). Frete por Unidade: custo logístico de transporte por unidade produzida.</t>
        </is>
      </c>
    </row>
    <row r="8" ht="30" customHeight="1">
      <c r="B8" s="26" t="inlineStr"/>
    </row>
    <row r="9">
      <c r="B9" s="15" t="inlineStr">
        <is>
          <t>3. Sobre impostos e margem</t>
        </is>
      </c>
    </row>
    <row r="10" ht="30" customHeight="1">
      <c r="B10" s="26" t="inlineStr">
        <is>
          <t>O campo Impostos (%) é uma estimativa simplificada da carga tributária sobre a venda (pode envolver ICMS, ISS, PIS/COFINS, conforme o regime tributário da empresa — Simples Nacional, Lucro Presumido ou Lucro Real). A Margem de Lucro (%) é o percentual de lucro desejado sobre o preço de venda.</t>
        </is>
      </c>
    </row>
    <row r="11" ht="30" customHeight="1">
      <c r="B11" s="26" t="inlineStr"/>
    </row>
    <row r="12">
      <c r="B12" s="15" t="inlineStr">
        <is>
          <t>4. Fórmulas utilizadas</t>
        </is>
      </c>
    </row>
    <row r="13" ht="30" customHeight="1">
      <c r="B13" s="26" t="inlineStr">
        <is>
          <t>Custo Total Unitário = soma dos custos de matéria-prima, embalagem, mão de obra, custo indireto e frete. Preço de Venda Sugerido = Custo Total Unitário dividido por (1 - Margem de Lucro). Lucro Unitário = Preço de Venda Sugerido menos Custo Total Unitário. Margem Real = Lucro Unitário dividido pelo Preço de Venda Sugerido.</t>
        </is>
      </c>
    </row>
    <row r="14" ht="30" customHeight="1">
      <c r="B14" s="26" t="inlineStr"/>
    </row>
    <row r="15">
      <c r="B15" s="15" t="inlineStr">
        <is>
          <t>5. Legenda de status</t>
        </is>
      </c>
    </row>
    <row r="16" ht="30" customHeight="1">
      <c r="B16" s="26" t="inlineStr">
        <is>
          <t>Status = OK: a margem real obtida atinge ou supera a margem de lucro desejada. Status = Revisar custo: a margem real está abaixo da meta, sendo necessário revisar custos, preço ou impostos.</t>
        </is>
      </c>
    </row>
    <row r="17" ht="30" customHeight="1">
      <c r="B17" s="26" t="inlineStr"/>
    </row>
    <row r="18">
      <c r="B18" s="15" t="inlineStr">
        <is>
          <t>6. Legenda de cores</t>
        </is>
      </c>
    </row>
    <row r="19" ht="30" customHeight="1">
      <c r="B19" s="26" t="inlineStr">
        <is>
          <t>Amarelo claro: células de entrada de dados (editáveis). Verde: indicadores positivos ou status OK. Vermelho: alertas, status Revisar custo ou indicadores fora da meta.</t>
        </is>
      </c>
    </row>
    <row r="20" ht="30" customHeight="1">
      <c r="B20" s="26" t="inlineStr"/>
    </row>
    <row r="21">
      <c r="B21" s="15" t="inlineStr">
        <is>
          <t>7. Observações fiscais e operacionais</t>
        </is>
      </c>
    </row>
    <row r="22" ht="30" customHeight="1">
      <c r="B22" s="26" t="inlineStr">
        <is>
          <t>Os percentuais de impostos variam conforme o Estado, o município, a atividade e o regime tributário da empresa (ICMS estadual, ISS municipal, PIS/COFINS federais). Esta planilha é uma ferramenta de apoio gerencial e NÃO substitui a apuração fiscal e contábil oficial, que deve ser feita por profissional contábil habilitado.</t>
        </is>
      </c>
    </row>
    <row r="23"/>
    <row r="24"/>
    <row r="25">
      <c r="B25" s="15" t="inlineStr">
        <is>
          <t>LEGENDA DE CORES</t>
        </is>
      </c>
    </row>
    <row r="26">
      <c r="A26" s="27" t="inlineStr"/>
      <c r="B26" s="28" t="inlineStr">
        <is>
          <t>Entrada de dados</t>
        </is>
      </c>
    </row>
    <row r="27">
      <c r="A27" s="29" t="inlineStr"/>
      <c r="B27" s="28" t="inlineStr">
        <is>
          <t>Status OK / Positivo</t>
        </is>
      </c>
    </row>
    <row r="28">
      <c r="A28" s="30" t="inlineStr"/>
      <c r="B28" s="28" t="inlineStr">
        <is>
          <t>Status Revisar custo / Alerta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2026-07-13T15:48:07Z</dcterms:created>
  <dcterms:modified xmlns:dcterms="http://purl.org/dc/terms/" xmlns:xsi="http://www.w3.org/2001/XMLSchema-instance" xsi:type="dcterms:W3CDTF">2026-07-13T15:48:07Z</dcterms:modified>
</cp:coreProperties>
</file>