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quipamentos" sheetId="1" state="visible" r:id="rId1"/>
    <sheet xmlns:r="http://schemas.openxmlformats.org/officeDocument/2006/relationships" name="Manutençõ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9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b val="1"/>
      <color rgb="00FFFFFF"/>
    </font>
    <font>
      <name val="Calibri"/>
      <b val="1"/>
      <color rgb="0022C55E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pivotButton="0" quotePrefix="0" xfId="0"/>
    <xf numFmtId="164" fontId="3" fillId="3" borderId="1" pivotButton="0" quotePrefix="0" xfId="0"/>
    <xf numFmtId="165" fontId="3" fillId="4" borderId="1" pivotButton="0" quotePrefix="0" xfId="0"/>
    <xf numFmtId="165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0" fontId="0" fillId="3" borderId="1" pivotButton="0" quotePrefix="0" xfId="0"/>
    <xf numFmtId="164" fontId="0" fillId="3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pivotButton="0" quotePrefix="0" xfId="0"/>
    <xf numFmtId="164" fontId="3" fillId="5" borderId="1" pivotButton="0" quotePrefix="0" xfId="0"/>
    <xf numFmtId="165" fontId="0" fillId="5" borderId="1" pivotButton="0" quotePrefix="0" xfId="0"/>
    <xf numFmtId="0" fontId="0" fillId="5" borderId="1" applyAlignment="1" pivotButton="0" quotePrefix="0" xfId="0">
      <alignment horizontal="center" vertical="center"/>
    </xf>
    <xf numFmtId="0" fontId="0" fillId="5" borderId="1" pivotButton="0" quotePrefix="0" xfId="0"/>
    <xf numFmtId="164" fontId="0" fillId="5" borderId="1" pivotButton="0" quotePrefix="0" xfId="0"/>
    <xf numFmtId="0" fontId="4" fillId="6" borderId="1" pivotButton="0" quotePrefix="0" xfId="0"/>
    <xf numFmtId="0" fontId="5" fillId="6" borderId="1" pivotButton="0" quotePrefix="0" xfId="0"/>
    <xf numFmtId="165" fontId="5" fillId="6" borderId="1" pivotButton="0" quotePrefix="0" xfId="0"/>
    <xf numFmtId="0" fontId="3" fillId="4" borderId="1" applyAlignment="1" pivotButton="0" quotePrefix="0" xfId="0">
      <alignment horizontal="center" vertical="center"/>
    </xf>
    <xf numFmtId="0" fontId="6" fillId="6" borderId="0" pivotButton="0" quotePrefix="0" xfId="0"/>
    <xf numFmtId="0" fontId="3" fillId="0" borderId="1" pivotButton="0" quotePrefix="0" xfId="0"/>
    <xf numFmtId="0" fontId="2" fillId="2" borderId="1" pivotButton="0" quotePrefix="0" xfId="0"/>
    <xf numFmtId="0" fontId="4" fillId="3" borderId="1" pivotButton="0" quotePrefix="0" xfId="0"/>
    <xf numFmtId="0" fontId="4" fillId="3" borderId="1" applyAlignment="1" pivotButton="0" quotePrefix="0" xfId="0">
      <alignment horizontal="center" vertical="center"/>
    </xf>
    <xf numFmtId="0" fontId="4" fillId="5" borderId="1" pivotButton="0" quotePrefix="0" xfId="0"/>
    <xf numFmtId="165" fontId="7" fillId="5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  <xf numFmtId="0" fontId="8" fillId="5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2" fillId="6" borderId="1" pivotButton="0" quotePrefix="0" xfId="0"/>
    <xf numFmtId="0" fontId="6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3" borderId="1" pivotButton="0" quotePrefix="0" xfId="0"/>
    <xf numFmtId="165" fontId="3" fillId="4" borderId="1" pivotButton="0" quotePrefix="0" xfId="0"/>
    <xf numFmtId="165" fontId="0" fillId="3" borderId="1" pivotButton="0" quotePrefix="0" xfId="0"/>
    <xf numFmtId="164" fontId="0" fillId="3" borderId="1" pivotButton="0" quotePrefix="0" xfId="0"/>
    <xf numFmtId="164" fontId="3" fillId="5" borderId="1" pivotButton="0" quotePrefix="0" xfId="0"/>
    <xf numFmtId="165" fontId="0" fillId="5" borderId="1" pivotButton="0" quotePrefix="0" xfId="0"/>
    <xf numFmtId="164" fontId="0" fillId="5" borderId="1" pivotButton="0" quotePrefix="0" xfId="0"/>
    <xf numFmtId="165" fontId="5" fillId="6" borderId="1" pivotButton="0" quotePrefix="0" xfId="0"/>
    <xf numFmtId="165" fontId="7" fillId="5" borderId="1" applyAlignment="1" pivotButton="0" quotePrefix="0" xfId="0">
      <alignment horizontal="center" vertical="center"/>
    </xf>
    <xf numFmtId="165" fontId="7" fillId="3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CACA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Atual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'Dashboard'!$A$14:$A$18</f>
            </numRef>
          </cat>
          <val>
            <numRef>
              <f>'Dashboard'!$B$14:$B$18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 dos Equipamentos</a:t>
            </a:r>
          </a:p>
        </rich>
      </tx>
    </title>
    <plotArea>
      <pieChart>
        <varyColors val="1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'Dashboard'!$D$14:$D$16</f>
            </numRef>
          </cat>
          <val>
            <numRef>
              <f>'Dashboard'!$E$14:$E$16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14" customWidth="1" min="3" max="3"/>
    <col width="16" customWidth="1" min="4" max="4"/>
    <col width="16" customWidth="1" min="5" max="5"/>
    <col width="15" customWidth="1" min="6" max="6"/>
    <col width="15" customWidth="1" min="7" max="7"/>
    <col width="14" customWidth="1" min="8" max="8"/>
    <col width="14" customWidth="1" min="9" max="9"/>
    <col width="16" customWidth="1" min="10" max="10"/>
    <col width="12" customWidth="1" min="11" max="11"/>
    <col width="15" customWidth="1" min="12" max="12"/>
    <col width="16" customWidth="1" min="13" max="13"/>
    <col width="16" customWidth="1" min="14" max="14"/>
    <col width="17" customWidth="1" min="15" max="15"/>
  </cols>
  <sheetData>
    <row r="1" ht="28" customHeight="1">
      <c r="A1" s="1" t="inlineStr">
        <is>
          <t>CONTROLE DE EQUIPAMENTOS - INVENTÁRIO E DEPRECIAÇÃO</t>
        </is>
      </c>
    </row>
    <row r="2">
      <c r="A2" s="2" t="inlineStr">
        <is>
          <t>ID</t>
        </is>
      </c>
      <c r="B2" s="2" t="inlineStr">
        <is>
          <t>Equipamento</t>
        </is>
      </c>
      <c r="C2" s="2" t="inlineStr">
        <is>
          <t>Categoria</t>
        </is>
      </c>
      <c r="D2" s="2" t="inlineStr">
        <is>
          <t>Local</t>
        </is>
      </c>
      <c r="E2" s="2" t="inlineStr">
        <is>
          <t>Responsável</t>
        </is>
      </c>
      <c r="F2" s="2" t="inlineStr">
        <is>
          <t>Data Aquisição</t>
        </is>
      </c>
      <c r="G2" s="2" t="inlineStr">
        <is>
          <t>Valor Aquisição</t>
        </is>
      </c>
      <c r="H2" s="2" t="inlineStr">
        <is>
          <t>Vida Útil (anos)</t>
        </is>
      </c>
      <c r="I2" s="2" t="inlineStr">
        <is>
          <t>Valor Residual</t>
        </is>
      </c>
      <c r="J2" s="2" t="inlineStr">
        <is>
          <t>Depreciação Anual</t>
        </is>
      </c>
      <c r="K2" s="2" t="inlineStr">
        <is>
          <t>Anos de Uso</t>
        </is>
      </c>
      <c r="L2" s="2" t="inlineStr">
        <is>
          <t>Valor Atual</t>
        </is>
      </c>
      <c r="M2" s="2" t="inlineStr">
        <is>
          <t>Status</t>
        </is>
      </c>
      <c r="N2" s="2" t="inlineStr">
        <is>
          <t>Última Manutenção</t>
        </is>
      </c>
      <c r="O2" s="2" t="inlineStr">
        <is>
          <t>Próxima Manutenção</t>
        </is>
      </c>
    </row>
    <row r="3">
      <c r="A3" s="3" t="n">
        <v>1</v>
      </c>
      <c r="B3" s="4" t="inlineStr">
        <is>
          <t>Notebook Dell Latitude</t>
        </is>
      </c>
      <c r="C3" s="4" t="inlineStr">
        <is>
          <t>Informática</t>
        </is>
      </c>
      <c r="D3" s="4" t="inlineStr">
        <is>
          <t>São Paulo</t>
        </is>
      </c>
      <c r="E3" s="4" t="inlineStr">
        <is>
          <t>João Silva</t>
        </is>
      </c>
      <c r="F3" s="35" t="n">
        <v>44995</v>
      </c>
      <c r="G3" s="36" t="n">
        <v>6500</v>
      </c>
      <c r="H3" s="3" t="n">
        <v>4</v>
      </c>
      <c r="I3" s="36" t="n">
        <v>500</v>
      </c>
      <c r="J3" s="37">
        <f>IFERROR((G3-I3)/H3,0)</f>
        <v/>
      </c>
      <c r="K3" s="8">
        <f>DATEDIF(F3,TODAY(),"Y")</f>
        <v/>
      </c>
      <c r="L3" s="37">
        <f>MAX(I3,G3-J3*K3)</f>
        <v/>
      </c>
      <c r="M3" s="9">
        <f>IF(K3&gt;=H3,"Fim da Vida Útil",IF(K3&gt;=H3*0.8,"Atenção","Ativo"))</f>
        <v/>
      </c>
      <c r="N3" s="35" t="n">
        <v>46068</v>
      </c>
      <c r="O3" s="38">
        <f>N3+180</f>
        <v/>
      </c>
    </row>
    <row r="4">
      <c r="A4" s="11" t="n">
        <v>2</v>
      </c>
      <c r="B4" s="12" t="inlineStr">
        <is>
          <t>Torno Mecânico CNC</t>
        </is>
      </c>
      <c r="C4" s="12" t="inlineStr">
        <is>
          <t>Máquinas</t>
        </is>
      </c>
      <c r="D4" s="12" t="inlineStr">
        <is>
          <t>Curitiba</t>
        </is>
      </c>
      <c r="E4" s="12" t="inlineStr">
        <is>
          <t>Pedro Santos</t>
        </is>
      </c>
      <c r="F4" s="39" t="n">
        <v>43987</v>
      </c>
      <c r="G4" s="36" t="n">
        <v>85000</v>
      </c>
      <c r="H4" s="11" t="n">
        <v>10</v>
      </c>
      <c r="I4" s="36" t="n">
        <v>8000</v>
      </c>
      <c r="J4" s="40">
        <f>IFERROR((G4-I4)/H4,0)</f>
        <v/>
      </c>
      <c r="K4" s="15">
        <f>DATEDIF(F4,TODAY(),"Y")</f>
        <v/>
      </c>
      <c r="L4" s="40">
        <f>MAX(I4,G4-J4*K4)</f>
        <v/>
      </c>
      <c r="M4" s="16">
        <f>IF(K4&gt;=H4,"Fim da Vida Útil",IF(K4&gt;=H4*0.8,"Atenção","Ativo"))</f>
        <v/>
      </c>
      <c r="N4" s="39" t="n">
        <v>46162</v>
      </c>
      <c r="O4" s="41">
        <f>N4+180</f>
        <v/>
      </c>
    </row>
    <row r="5">
      <c r="A5" s="3" t="n">
        <v>3</v>
      </c>
      <c r="B5" s="4" t="inlineStr">
        <is>
          <t>Veículo Fiat Strada</t>
        </is>
      </c>
      <c r="C5" s="4" t="inlineStr">
        <is>
          <t>Veículos</t>
        </is>
      </c>
      <c r="D5" s="4" t="inlineStr">
        <is>
          <t>Rio de Janeiro</t>
        </is>
      </c>
      <c r="E5" s="4" t="inlineStr">
        <is>
          <t>Carlos Pereira</t>
        </is>
      </c>
      <c r="F5" s="35" t="n">
        <v>44522</v>
      </c>
      <c r="G5" s="36" t="n">
        <v>98000</v>
      </c>
      <c r="H5" s="3" t="n">
        <v>8</v>
      </c>
      <c r="I5" s="36" t="n">
        <v>20000</v>
      </c>
      <c r="J5" s="37">
        <f>IFERROR((G5-I5)/H5,0)</f>
        <v/>
      </c>
      <c r="K5" s="8">
        <f>DATEDIF(F5,TODAY(),"Y")</f>
        <v/>
      </c>
      <c r="L5" s="37">
        <f>MAX(I5,G5-J5*K5)</f>
        <v/>
      </c>
      <c r="M5" s="9">
        <f>IF(K5&gt;=H5,"Fim da Vida Útil",IF(K5&gt;=H5*0.8,"Atenção","Ativo"))</f>
        <v/>
      </c>
      <c r="N5" s="35" t="n">
        <v>46174</v>
      </c>
      <c r="O5" s="38">
        <f>N5+180</f>
        <v/>
      </c>
    </row>
    <row r="6">
      <c r="A6" s="11" t="n">
        <v>4</v>
      </c>
      <c r="B6" s="12" t="inlineStr">
        <is>
          <t>Cadeira Ergonômica</t>
        </is>
      </c>
      <c r="C6" s="12" t="inlineStr">
        <is>
          <t>Mobiliário</t>
        </is>
      </c>
      <c r="D6" s="12" t="inlineStr">
        <is>
          <t>Belo Horizonte</t>
        </is>
      </c>
      <c r="E6" s="12" t="inlineStr">
        <is>
          <t>Ana Souza</t>
        </is>
      </c>
      <c r="F6" s="39" t="n">
        <v>44576</v>
      </c>
      <c r="G6" s="36" t="n">
        <v>1200</v>
      </c>
      <c r="H6" s="11" t="n">
        <v>6</v>
      </c>
      <c r="I6" s="36" t="n">
        <v>100</v>
      </c>
      <c r="J6" s="40">
        <f>IFERROR((G6-I6)/H6,0)</f>
        <v/>
      </c>
      <c r="K6" s="15">
        <f>DATEDIF(F6,TODAY(),"Y")</f>
        <v/>
      </c>
      <c r="L6" s="40">
        <f>MAX(I6,G6-J6*K6)</f>
        <v/>
      </c>
      <c r="M6" s="16">
        <f>IF(K6&gt;=H6,"Fim da Vida Útil",IF(K6&gt;=H6*0.8,"Atenção","Ativo"))</f>
        <v/>
      </c>
      <c r="N6" s="39" t="n">
        <v>46001</v>
      </c>
      <c r="O6" s="41">
        <f>N6+180</f>
        <v/>
      </c>
    </row>
    <row r="7">
      <c r="A7" s="3" t="n">
        <v>5</v>
      </c>
      <c r="B7" s="4" t="inlineStr">
        <is>
          <t>Furadeira Industrial</t>
        </is>
      </c>
      <c r="C7" s="4" t="inlineStr">
        <is>
          <t>Ferramentas</t>
        </is>
      </c>
      <c r="D7" s="4" t="inlineStr">
        <is>
          <t>Porto Alegre</t>
        </is>
      </c>
      <c r="E7" s="4" t="inlineStr">
        <is>
          <t>Rafael Almeida</t>
        </is>
      </c>
      <c r="F7" s="35" t="n">
        <v>43738</v>
      </c>
      <c r="G7" s="36" t="n">
        <v>3200</v>
      </c>
      <c r="H7" s="3" t="n">
        <v>5</v>
      </c>
      <c r="I7" s="36" t="n">
        <v>200</v>
      </c>
      <c r="J7" s="37">
        <f>IFERROR((G7-I7)/H7,0)</f>
        <v/>
      </c>
      <c r="K7" s="8">
        <f>DATEDIF(F7,TODAY(),"Y")</f>
        <v/>
      </c>
      <c r="L7" s="37">
        <f>MAX(I7,G7-J7*K7)</f>
        <v/>
      </c>
      <c r="M7" s="9">
        <f>IF(K7&gt;=H7,"Fim da Vida Útil",IF(K7&gt;=H7*0.8,"Atenção","Ativo"))</f>
        <v/>
      </c>
      <c r="N7" s="35" t="n">
        <v>46117</v>
      </c>
      <c r="O7" s="38">
        <f>N7+180</f>
        <v/>
      </c>
    </row>
    <row r="8">
      <c r="A8" s="11" t="n">
        <v>6</v>
      </c>
      <c r="B8" s="12" t="inlineStr">
        <is>
          <t>Impressora HP LaserJet</t>
        </is>
      </c>
      <c r="C8" s="12" t="inlineStr">
        <is>
          <t>Informática</t>
        </is>
      </c>
      <c r="D8" s="12" t="inlineStr">
        <is>
          <t>Salvador</t>
        </is>
      </c>
      <c r="E8" s="12" t="inlineStr">
        <is>
          <t>Juliana Costa</t>
        </is>
      </c>
      <c r="F8" s="39" t="n">
        <v>44760</v>
      </c>
      <c r="G8" s="36" t="n">
        <v>2800</v>
      </c>
      <c r="H8" s="11" t="n">
        <v>4</v>
      </c>
      <c r="I8" s="36" t="n">
        <v>250</v>
      </c>
      <c r="J8" s="40">
        <f>IFERROR((G8-I8)/H8,0)</f>
        <v/>
      </c>
      <c r="K8" s="15">
        <f>DATEDIF(F8,TODAY(),"Y")</f>
        <v/>
      </c>
      <c r="L8" s="40">
        <f>MAX(I8,G8-J8*K8)</f>
        <v/>
      </c>
      <c r="M8" s="16">
        <f>IF(K8&gt;=H8,"Fim da Vida Útil",IF(K8&gt;=H8*0.8,"Atenção","Ativo"))</f>
        <v/>
      </c>
      <c r="N8" s="39" t="n">
        <v>46093</v>
      </c>
      <c r="O8" s="41">
        <f>N8+180</f>
        <v/>
      </c>
    </row>
    <row r="9">
      <c r="A9" s="3" t="n">
        <v>7</v>
      </c>
      <c r="B9" s="4" t="inlineStr">
        <is>
          <t>Empilhadeira Elétrica</t>
        </is>
      </c>
      <c r="C9" s="4" t="inlineStr">
        <is>
          <t>Máquinas</t>
        </is>
      </c>
      <c r="D9" s="4" t="inlineStr">
        <is>
          <t>Recife</t>
        </is>
      </c>
      <c r="E9" s="4" t="inlineStr">
        <is>
          <t>Camila Ferreira</t>
        </is>
      </c>
      <c r="F9" s="35" t="n">
        <v>43192</v>
      </c>
      <c r="G9" s="36" t="n">
        <v>120000</v>
      </c>
      <c r="H9" s="3" t="n">
        <v>12</v>
      </c>
      <c r="I9" s="36" t="n">
        <v>15000</v>
      </c>
      <c r="J9" s="37">
        <f>IFERROR((G9-I9)/H9,0)</f>
        <v/>
      </c>
      <c r="K9" s="8">
        <f>DATEDIF(F9,TODAY(),"Y")</f>
        <v/>
      </c>
      <c r="L9" s="37">
        <f>MAX(I9,G9-J9*K9)</f>
        <v/>
      </c>
      <c r="M9" s="9">
        <f>IF(K9&gt;=H9,"Fim da Vida Útil",IF(K9&gt;=H9*0.8,"Atenção","Ativo"))</f>
        <v/>
      </c>
      <c r="N9" s="35" t="n">
        <v>46047</v>
      </c>
      <c r="O9" s="38">
        <f>N9+180</f>
        <v/>
      </c>
    </row>
    <row r="10">
      <c r="A10" s="11" t="n">
        <v>8</v>
      </c>
      <c r="B10" s="12" t="inlineStr">
        <is>
          <t>Veículo Furgão Fiorino</t>
        </is>
      </c>
      <c r="C10" s="12" t="inlineStr">
        <is>
          <t>Veículos</t>
        </is>
      </c>
      <c r="D10" s="12" t="inlineStr">
        <is>
          <t>Fortaleza</t>
        </is>
      </c>
      <c r="E10" s="12" t="inlineStr">
        <is>
          <t>João Silva</t>
        </is>
      </c>
      <c r="F10" s="39" t="n">
        <v>43875</v>
      </c>
      <c r="G10" s="36" t="n">
        <v>76000</v>
      </c>
      <c r="H10" s="11" t="n">
        <v>8</v>
      </c>
      <c r="I10" s="36" t="n">
        <v>18000</v>
      </c>
      <c r="J10" s="40">
        <f>IFERROR((G10-I10)/H10,0)</f>
        <v/>
      </c>
      <c r="K10" s="15">
        <f>DATEDIF(F10,TODAY(),"Y")</f>
        <v/>
      </c>
      <c r="L10" s="40">
        <f>MAX(I10,G10-J10*K10)</f>
        <v/>
      </c>
      <c r="M10" s="16">
        <f>IF(K10&gt;=H10,"Fim da Vida Útil",IF(K10&gt;=H10*0.8,"Atenção","Ativo"))</f>
        <v/>
      </c>
      <c r="N10" s="39" t="n">
        <v>46172</v>
      </c>
      <c r="O10" s="41">
        <f>N10+180</f>
        <v/>
      </c>
    </row>
    <row r="11">
      <c r="A11" s="3" t="n">
        <v>9</v>
      </c>
      <c r="B11" s="4" t="inlineStr">
        <is>
          <t>Mesa de Reunião</t>
        </is>
      </c>
      <c r="C11" s="4" t="inlineStr">
        <is>
          <t>Mobiliário</t>
        </is>
      </c>
      <c r="D11" s="4" t="inlineStr">
        <is>
          <t>São Paulo</t>
        </is>
      </c>
      <c r="E11" s="4" t="inlineStr">
        <is>
          <t>Maria Oliveira</t>
        </is>
      </c>
      <c r="F11" s="35" t="n">
        <v>44417</v>
      </c>
      <c r="G11" s="36" t="n">
        <v>3500</v>
      </c>
      <c r="H11" s="3" t="n">
        <v>10</v>
      </c>
      <c r="I11" s="36" t="n">
        <v>300</v>
      </c>
      <c r="J11" s="37">
        <f>IFERROR((G11-I11)/H11,0)</f>
        <v/>
      </c>
      <c r="K11" s="8">
        <f>DATEDIF(F11,TODAY(),"Y")</f>
        <v/>
      </c>
      <c r="L11" s="37">
        <f>MAX(I11,G11-J11*K11)</f>
        <v/>
      </c>
      <c r="M11" s="9">
        <f>IF(K11&gt;=H11,"Fim da Vida Útil",IF(K11&gt;=H11*0.8,"Atenção","Ativo"))</f>
        <v/>
      </c>
      <c r="N11" s="35" t="n">
        <v>45976</v>
      </c>
      <c r="O11" s="38">
        <f>N11+180</f>
        <v/>
      </c>
    </row>
    <row r="12">
      <c r="A12" s="11" t="n">
        <v>10</v>
      </c>
      <c r="B12" s="12" t="inlineStr">
        <is>
          <t>Compressor de Ar</t>
        </is>
      </c>
      <c r="C12" s="12" t="inlineStr">
        <is>
          <t>Ferramentas</t>
        </is>
      </c>
      <c r="D12" s="12" t="inlineStr">
        <is>
          <t>Curitiba</t>
        </is>
      </c>
      <c r="E12" s="12" t="inlineStr">
        <is>
          <t>Pedro Santos</t>
        </is>
      </c>
      <c r="F12" s="39" t="n">
        <v>44946</v>
      </c>
      <c r="G12" s="36" t="n">
        <v>4800</v>
      </c>
      <c r="H12" s="11" t="n">
        <v>6</v>
      </c>
      <c r="I12" s="36" t="n">
        <v>400</v>
      </c>
      <c r="J12" s="40">
        <f>IFERROR((G12-I12)/H12,0)</f>
        <v/>
      </c>
      <c r="K12" s="15">
        <f>DATEDIF(F12,TODAY(),"Y")</f>
        <v/>
      </c>
      <c r="L12" s="40">
        <f>MAX(I12,G12-J12*K12)</f>
        <v/>
      </c>
      <c r="M12" s="16">
        <f>IF(K12&gt;=H12,"Fim da Vida Útil",IF(K12&gt;=H12*0.8,"Atenção","Ativo"))</f>
        <v/>
      </c>
      <c r="N12" s="39" t="n">
        <v>46201</v>
      </c>
      <c r="O12" s="41">
        <f>N12+180</f>
        <v/>
      </c>
    </row>
    <row r="13">
      <c r="A13" s="18" t="n"/>
      <c r="B13" s="19" t="inlineStr">
        <is>
          <t>TOTAIS</t>
        </is>
      </c>
      <c r="C13" s="18" t="n"/>
      <c r="D13" s="18" t="n"/>
      <c r="E13" s="18" t="n"/>
      <c r="F13" s="18" t="n"/>
      <c r="G13" s="42">
        <f>SUM(G3:G12)</f>
        <v/>
      </c>
      <c r="H13" s="18" t="n"/>
      <c r="I13" s="42">
        <f>SUM(I3:I12)</f>
        <v/>
      </c>
      <c r="J13" s="42">
        <f>SUM(J3:J12)</f>
        <v/>
      </c>
      <c r="K13" s="18" t="n"/>
      <c r="L13" s="42">
        <f>SUM(L3:L12)</f>
        <v/>
      </c>
      <c r="M13" s="18" t="n"/>
      <c r="N13" s="18" t="n"/>
      <c r="O13" s="18" t="n"/>
    </row>
  </sheetData>
  <mergeCells count="1">
    <mergeCell ref="A1:O1"/>
  </mergeCells>
  <conditionalFormatting sqref="M3:M12">
    <cfRule type="expression" priority="1" dxfId="0" stopIfTrue="1">
      <formula>M3="Fim da Vida Útil"</formula>
    </cfRule>
    <cfRule type="expression" priority="2" dxfId="1" stopIfTrue="1">
      <formula>M3="Atenção"</formula>
    </cfRule>
    <cfRule type="expression" priority="3" dxfId="2" stopIfTrue="1">
      <formula>M3="Ativo"</formula>
    </cfRule>
  </conditionalFormatting>
  <dataValidations count="1">
    <dataValidation sqref="C3:C12" showErrorMessage="1" showInputMessage="1" allowBlank="1" type="list">
      <formula1>"Informática,Máquinas,Veículos,Mobiliário,Ferramentas"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6" customWidth="1" min="4" max="4"/>
    <col width="13" customWidth="1" min="5" max="5"/>
    <col width="13" customWidth="1" min="6" max="6"/>
    <col width="16" customWidth="1" min="7" max="7"/>
    <col width="14" customWidth="1" min="8" max="8"/>
    <col width="32" customWidth="1" min="9" max="9"/>
  </cols>
  <sheetData>
    <row r="1" ht="28" customHeight="1">
      <c r="A1" s="1" t="inlineStr">
        <is>
          <t>REGISTRO DE MANUTENÇÕES</t>
        </is>
      </c>
    </row>
    <row r="2">
      <c r="A2" s="2" t="inlineStr">
        <is>
          <t>ID Manut.</t>
        </is>
      </c>
      <c r="B2" s="2" t="inlineStr">
        <is>
          <t>ID Equipamento</t>
        </is>
      </c>
      <c r="C2" s="2" t="inlineStr">
        <is>
          <t>Equipamento</t>
        </is>
      </c>
      <c r="D2" s="2" t="inlineStr">
        <is>
          <t>Tipo Manutenção</t>
        </is>
      </c>
      <c r="E2" s="2" t="inlineStr">
        <is>
          <t>Data</t>
        </is>
      </c>
      <c r="F2" s="2" t="inlineStr">
        <is>
          <t>Custo</t>
        </is>
      </c>
      <c r="G2" s="2" t="inlineStr">
        <is>
          <t>Técnico</t>
        </is>
      </c>
      <c r="H2" s="2" t="inlineStr">
        <is>
          <t>Status</t>
        </is>
      </c>
      <c r="I2" s="2" t="inlineStr">
        <is>
          <t>Observações</t>
        </is>
      </c>
    </row>
    <row r="3">
      <c r="A3" s="3" t="n">
        <v>1</v>
      </c>
      <c r="B3" s="21" t="n">
        <v>1</v>
      </c>
      <c r="C3" s="4">
        <f>IFERROR(VLOOKUP(B3,Equipamentos!$A$3:$B$12,2,0),"")</f>
        <v/>
      </c>
      <c r="D3" s="4" t="inlineStr">
        <is>
          <t>Preventiva</t>
        </is>
      </c>
      <c r="E3" s="35" t="n">
        <v>46068</v>
      </c>
      <c r="F3" s="36" t="n">
        <v>250</v>
      </c>
      <c r="G3" s="4" t="inlineStr">
        <is>
          <t>Rafael Almeida</t>
        </is>
      </c>
      <c r="H3" s="4" t="inlineStr">
        <is>
          <t>Concluída</t>
        </is>
      </c>
      <c r="I3" s="4" t="inlineStr">
        <is>
          <t>Limpeza e atualização de sistema</t>
        </is>
      </c>
    </row>
    <row r="4">
      <c r="A4" s="11" t="n">
        <v>2</v>
      </c>
      <c r="B4" s="21" t="n">
        <v>2</v>
      </c>
      <c r="C4" s="12">
        <f>IFERROR(VLOOKUP(B4,Equipamentos!$A$3:$B$12,2,0),"")</f>
        <v/>
      </c>
      <c r="D4" s="12" t="inlineStr">
        <is>
          <t>Corretiva</t>
        </is>
      </c>
      <c r="E4" s="39" t="n">
        <v>46162</v>
      </c>
      <c r="F4" s="36" t="n">
        <v>3200</v>
      </c>
      <c r="G4" s="12" t="inlineStr">
        <is>
          <t>Carlos Pereira</t>
        </is>
      </c>
      <c r="H4" s="12" t="inlineStr">
        <is>
          <t>Concluída</t>
        </is>
      </c>
      <c r="I4" s="12" t="inlineStr">
        <is>
          <t>Troca de rolamento</t>
        </is>
      </c>
    </row>
    <row r="5">
      <c r="A5" s="3" t="n">
        <v>3</v>
      </c>
      <c r="B5" s="21" t="n">
        <v>3</v>
      </c>
      <c r="C5" s="4">
        <f>IFERROR(VLOOKUP(B5,Equipamentos!$A$3:$B$12,2,0),"")</f>
        <v/>
      </c>
      <c r="D5" s="4" t="inlineStr">
        <is>
          <t>Preventiva</t>
        </is>
      </c>
      <c r="E5" s="35" t="n">
        <v>46174</v>
      </c>
      <c r="F5" s="36" t="n">
        <v>480</v>
      </c>
      <c r="G5" s="4" t="inlineStr">
        <is>
          <t>João Silva</t>
        </is>
      </c>
      <c r="H5" s="4" t="inlineStr">
        <is>
          <t>Concluída</t>
        </is>
      </c>
      <c r="I5" s="4" t="inlineStr">
        <is>
          <t>Revisão dos 60 mil km</t>
        </is>
      </c>
    </row>
    <row r="6">
      <c r="A6" s="11" t="n">
        <v>4</v>
      </c>
      <c r="B6" s="21" t="n">
        <v>4</v>
      </c>
      <c r="C6" s="12">
        <f>IFERROR(VLOOKUP(B6,Equipamentos!$A$3:$B$12,2,0),"")</f>
        <v/>
      </c>
      <c r="D6" s="12" t="inlineStr">
        <is>
          <t>Corretiva</t>
        </is>
      </c>
      <c r="E6" s="39" t="n">
        <v>46001</v>
      </c>
      <c r="F6" s="36" t="n">
        <v>120</v>
      </c>
      <c r="G6" s="12" t="inlineStr">
        <is>
          <t>Ana Souza</t>
        </is>
      </c>
      <c r="H6" s="12" t="inlineStr">
        <is>
          <t>Pendente</t>
        </is>
      </c>
      <c r="I6" s="12" t="inlineStr">
        <is>
          <t>Ajuste de altura do assento</t>
        </is>
      </c>
    </row>
    <row r="7">
      <c r="A7" s="3" t="n">
        <v>5</v>
      </c>
      <c r="B7" s="21" t="n">
        <v>5</v>
      </c>
      <c r="C7" s="4">
        <f>IFERROR(VLOOKUP(B7,Equipamentos!$A$3:$B$12,2,0),"")</f>
        <v/>
      </c>
      <c r="D7" s="4" t="inlineStr">
        <is>
          <t>Preventiva</t>
        </is>
      </c>
      <c r="E7" s="35" t="n">
        <v>46117</v>
      </c>
      <c r="F7" s="36" t="n">
        <v>180</v>
      </c>
      <c r="G7" s="4" t="inlineStr">
        <is>
          <t>Rafael Almeida</t>
        </is>
      </c>
      <c r="H7" s="4" t="inlineStr">
        <is>
          <t>Concluída</t>
        </is>
      </c>
      <c r="I7" s="4" t="inlineStr">
        <is>
          <t>Troca de escovas do motor</t>
        </is>
      </c>
    </row>
    <row r="8">
      <c r="A8" s="11" t="n">
        <v>6</v>
      </c>
      <c r="B8" s="21" t="n">
        <v>6</v>
      </c>
      <c r="C8" s="12">
        <f>IFERROR(VLOOKUP(B8,Equipamentos!$A$3:$B$12,2,0),"")</f>
        <v/>
      </c>
      <c r="D8" s="12" t="inlineStr">
        <is>
          <t>Corretiva</t>
        </is>
      </c>
      <c r="E8" s="39" t="n">
        <v>46093</v>
      </c>
      <c r="F8" s="36" t="n">
        <v>350</v>
      </c>
      <c r="G8" s="12" t="inlineStr">
        <is>
          <t>Juliana Costa</t>
        </is>
      </c>
      <c r="H8" s="12" t="inlineStr">
        <is>
          <t>Em Andamento</t>
        </is>
      </c>
      <c r="I8" s="12" t="inlineStr">
        <is>
          <t>Troca de cabeça de impressão</t>
        </is>
      </c>
    </row>
    <row r="9">
      <c r="A9" s="3" t="n">
        <v>7</v>
      </c>
      <c r="B9" s="21" t="n">
        <v>7</v>
      </c>
      <c r="C9" s="4">
        <f>IFERROR(VLOOKUP(B9,Equipamentos!$A$3:$B$12,2,0),"")</f>
        <v/>
      </c>
      <c r="D9" s="4" t="inlineStr">
        <is>
          <t>Preventiva</t>
        </is>
      </c>
      <c r="E9" s="35" t="n">
        <v>46047</v>
      </c>
      <c r="F9" s="36" t="n">
        <v>900</v>
      </c>
      <c r="G9" s="4" t="inlineStr">
        <is>
          <t>Camila Ferreira</t>
        </is>
      </c>
      <c r="H9" s="4" t="inlineStr">
        <is>
          <t>Concluída</t>
        </is>
      </c>
      <c r="I9" s="4" t="inlineStr">
        <is>
          <t>Troca de bateria</t>
        </is>
      </c>
    </row>
    <row r="10">
      <c r="A10" s="11" t="n">
        <v>8</v>
      </c>
      <c r="B10" s="21" t="n">
        <v>8</v>
      </c>
      <c r="C10" s="12">
        <f>IFERROR(VLOOKUP(B10,Equipamentos!$A$3:$B$12,2,0),"")</f>
        <v/>
      </c>
      <c r="D10" s="12" t="inlineStr">
        <is>
          <t>Preventiva</t>
        </is>
      </c>
      <c r="E10" s="39" t="n">
        <v>46172</v>
      </c>
      <c r="F10" s="36" t="n">
        <v>420</v>
      </c>
      <c r="G10" s="12" t="inlineStr">
        <is>
          <t>João Silva</t>
        </is>
      </c>
      <c r="H10" s="12" t="inlineStr">
        <is>
          <t>Concluída</t>
        </is>
      </c>
      <c r="I10" s="12" t="inlineStr">
        <is>
          <t>Revisão geral</t>
        </is>
      </c>
    </row>
    <row r="11">
      <c r="A11" s="3" t="n">
        <v>9</v>
      </c>
      <c r="B11" s="21" t="n">
        <v>9</v>
      </c>
      <c r="C11" s="4">
        <f>IFERROR(VLOOKUP(B11,Equipamentos!$A$3:$B$12,2,0),"")</f>
        <v/>
      </c>
      <c r="D11" s="4" t="inlineStr">
        <is>
          <t>Corretiva</t>
        </is>
      </c>
      <c r="E11" s="35" t="n">
        <v>45976</v>
      </c>
      <c r="F11" s="36" t="n">
        <v>90</v>
      </c>
      <c r="G11" s="4" t="inlineStr">
        <is>
          <t>Maria Oliveira</t>
        </is>
      </c>
      <c r="H11" s="4" t="inlineStr">
        <is>
          <t>Pendente</t>
        </is>
      </c>
      <c r="I11" s="4" t="inlineStr">
        <is>
          <t>Reparo de rodízio</t>
        </is>
      </c>
    </row>
    <row r="12">
      <c r="A12" s="11" t="n">
        <v>10</v>
      </c>
      <c r="B12" s="21" t="n">
        <v>10</v>
      </c>
      <c r="C12" s="12">
        <f>IFERROR(VLOOKUP(B12,Equipamentos!$A$3:$B$12,2,0),"")</f>
        <v/>
      </c>
      <c r="D12" s="12" t="inlineStr">
        <is>
          <t>Preventiva</t>
        </is>
      </c>
      <c r="E12" s="39" t="n">
        <v>46201</v>
      </c>
      <c r="F12" s="36" t="n">
        <v>260</v>
      </c>
      <c r="G12" s="12" t="inlineStr">
        <is>
          <t>Pedro Santos</t>
        </is>
      </c>
      <c r="H12" s="12" t="inlineStr">
        <is>
          <t>Concluída</t>
        </is>
      </c>
      <c r="I12" s="12" t="inlineStr">
        <is>
          <t>Troca de filtro de ar</t>
        </is>
      </c>
    </row>
    <row r="13">
      <c r="A13" s="19" t="n"/>
      <c r="B13" s="19" t="n"/>
      <c r="C13" s="19" t="inlineStr">
        <is>
          <t>TOTAL DE CUSTOS</t>
        </is>
      </c>
      <c r="D13" s="19" t="n"/>
      <c r="E13" s="19" t="n"/>
      <c r="F13" s="42">
        <f>SUM(F3:F12)</f>
        <v/>
      </c>
      <c r="G13" s="19" t="n"/>
      <c r="H13" s="19" t="n"/>
      <c r="I13" s="19" t="n"/>
    </row>
    <row r="14"/>
    <row r="15"/>
    <row r="16">
      <c r="A16" s="22" t="inlineStr">
        <is>
          <t>Resumo por Status</t>
        </is>
      </c>
    </row>
    <row r="17">
      <c r="A17" s="23" t="inlineStr">
        <is>
          <t>Concluída</t>
        </is>
      </c>
      <c r="B17" s="23">
        <f>COUNTIF(H3:H12,A17)</f>
        <v/>
      </c>
    </row>
    <row r="18">
      <c r="A18" s="23" t="inlineStr">
        <is>
          <t>Pendente</t>
        </is>
      </c>
      <c r="B18" s="23">
        <f>COUNTIF(H3:H12,A18)</f>
        <v/>
      </c>
    </row>
    <row r="19">
      <c r="A19" s="23" t="inlineStr">
        <is>
          <t>Em Andamento</t>
        </is>
      </c>
      <c r="B19" s="23">
        <f>COUNTIF(H3:H12,A19)</f>
        <v/>
      </c>
    </row>
  </sheetData>
  <mergeCells count="2">
    <mergeCell ref="A1:I1"/>
    <mergeCell ref="A16:B16"/>
  </mergeCells>
  <dataValidations count="2">
    <dataValidation sqref="D3:D12" showErrorMessage="1" showInputMessage="1" allowBlank="1" type="list">
      <formula1>"Preventiva,Corretiva"</formula1>
    </dataValidation>
    <dataValidation sqref="H3:H12" showErrorMessage="1" showInputMessage="1" allowBlank="1" type="list">
      <formula1>"Concluída,Pendente,Em Andamento"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4" customWidth="1" min="3" max="3"/>
    <col width="14" customWidth="1" min="4" max="4"/>
    <col width="14" customWidth="1" min="5" max="5"/>
  </cols>
  <sheetData>
    <row r="1" ht="28" customHeight="1">
      <c r="A1" s="1" t="inlineStr">
        <is>
          <t>DASHBOARD - VISÃO GERAL DE EQUIPAMENTOS</t>
        </is>
      </c>
    </row>
    <row r="2"/>
    <row r="3">
      <c r="A3" s="24" t="inlineStr">
        <is>
          <t>Indicador</t>
        </is>
      </c>
      <c r="B3" s="24" t="inlineStr">
        <is>
          <t>Valor</t>
        </is>
      </c>
    </row>
    <row r="4">
      <c r="A4" s="25" t="inlineStr">
        <is>
          <t>Total de Equipamentos</t>
        </is>
      </c>
      <c r="B4" s="26">
        <f>COUNTA(Equipamentos!B3:B12)</f>
        <v/>
      </c>
    </row>
    <row r="5">
      <c r="A5" s="27" t="inlineStr">
        <is>
          <t>Valor Total de Aquisição</t>
        </is>
      </c>
      <c r="B5" s="43">
        <f>SUM(Equipamentos!G3:G12)</f>
        <v/>
      </c>
    </row>
    <row r="6">
      <c r="A6" s="25" t="inlineStr">
        <is>
          <t>Valor Total Atual</t>
        </is>
      </c>
      <c r="B6" s="44">
        <f>SUM(Equipamentos!L3:L12)</f>
        <v/>
      </c>
    </row>
    <row r="7">
      <c r="A7" s="27" t="inlineStr">
        <is>
          <t>Depreciação Total Anual</t>
        </is>
      </c>
      <c r="B7" s="43">
        <f>SUM(Equipamentos!J3:J12)</f>
        <v/>
      </c>
    </row>
    <row r="8">
      <c r="A8" s="25" t="inlineStr">
        <is>
          <t>Custo Total de Manutenções</t>
        </is>
      </c>
      <c r="B8" s="44">
        <f>SUM(Manutenções!F3:F12)</f>
        <v/>
      </c>
    </row>
    <row r="9">
      <c r="A9" s="27" t="inlineStr">
        <is>
          <t>Equipamentos em Atenção</t>
        </is>
      </c>
      <c r="B9" s="30">
        <f>COUNTIF(Equipamentos!M3:M12,"Atenção")</f>
        <v/>
      </c>
    </row>
    <row r="10">
      <c r="A10" s="25" t="inlineStr">
        <is>
          <t>Equipamentos Fim de Vida Útil</t>
        </is>
      </c>
      <c r="B10" s="31">
        <f>COUNTIF(Equipamentos!M3:M12,"Fim da Vida Útil")</f>
        <v/>
      </c>
    </row>
    <row r="11"/>
    <row r="12"/>
    <row r="13">
      <c r="A13" s="32" t="inlineStr">
        <is>
          <t>Categoria</t>
        </is>
      </c>
      <c r="B13" s="32" t="inlineStr">
        <is>
          <t>Valor Atual Total</t>
        </is>
      </c>
      <c r="D13" s="32" t="inlineStr">
        <is>
          <t>Status</t>
        </is>
      </c>
      <c r="E13" s="32" t="inlineStr">
        <is>
          <t>Quantidade</t>
        </is>
      </c>
    </row>
    <row r="14">
      <c r="A14" s="4" t="inlineStr">
        <is>
          <t>Informática</t>
        </is>
      </c>
      <c r="B14" s="37">
        <f>SUMIF(Equipamentos!$C$3:$C$12,A14,Equipamentos!$L$3:$L$12)</f>
        <v/>
      </c>
      <c r="D14" s="4" t="inlineStr">
        <is>
          <t>Ativo</t>
        </is>
      </c>
      <c r="E14" s="9">
        <f>COUNTIF(Equipamentos!$M$3:$M$12,D14)</f>
        <v/>
      </c>
    </row>
    <row r="15">
      <c r="A15" s="12" t="inlineStr">
        <is>
          <t>Máquinas</t>
        </is>
      </c>
      <c r="B15" s="40">
        <f>SUMIF(Equipamentos!$C$3:$C$12,A15,Equipamentos!$L$3:$L$12)</f>
        <v/>
      </c>
      <c r="D15" s="12" t="inlineStr">
        <is>
          <t>Atenção</t>
        </is>
      </c>
      <c r="E15" s="16">
        <f>COUNTIF(Equipamentos!$M$3:$M$12,D15)</f>
        <v/>
      </c>
    </row>
    <row r="16">
      <c r="A16" s="4" t="inlineStr">
        <is>
          <t>Veículos</t>
        </is>
      </c>
      <c r="B16" s="37">
        <f>SUMIF(Equipamentos!$C$3:$C$12,A16,Equipamentos!$L$3:$L$12)</f>
        <v/>
      </c>
      <c r="D16" s="4" t="inlineStr">
        <is>
          <t>Fim da Vida Útil</t>
        </is>
      </c>
      <c r="E16" s="9">
        <f>COUNTIF(Equipamentos!$M$3:$M$12,D16)</f>
        <v/>
      </c>
    </row>
    <row r="17">
      <c r="A17" s="12" t="inlineStr">
        <is>
          <t>Mobiliário</t>
        </is>
      </c>
      <c r="B17" s="40">
        <f>SUMIF(Equipamentos!$C$3:$C$12,A17,Equipamentos!$L$3:$L$12)</f>
        <v/>
      </c>
    </row>
    <row r="18">
      <c r="A18" s="4" t="inlineStr">
        <is>
          <t>Ferramentas</t>
        </is>
      </c>
      <c r="B18" s="37">
        <f>SUMIF(Equipamentos!$C$3:$C$12,A18,Equipamentos!$L$3:$L$12)</f>
        <v/>
      </c>
    </row>
  </sheetData>
  <mergeCells count="2">
    <mergeCell ref="A1:F1"/>
    <mergeCell ref="A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28" customHeight="1">
      <c r="A1" s="1" t="inlineStr">
        <is>
          <t>INSTRUÇÕES DE USO</t>
        </is>
      </c>
    </row>
    <row r="2"/>
    <row r="3" ht="55" customHeight="1">
      <c r="A3" s="33" t="inlineStr">
        <is>
          <t>Equipamentos</t>
        </is>
      </c>
      <c r="B3" s="34" t="inlineStr">
        <is>
          <t>Cadastro completo dos equipamentos da empresa. Preencha as células amarelas (Valor Aquisição e Valor Residual). As colunas Depreciação Anual, Anos de Uso, Valor Atual e Status são calculadas automaticamente por fórmulas.</t>
        </is>
      </c>
    </row>
    <row r="4" ht="55" customHeight="1">
      <c r="A4" s="33" t="inlineStr">
        <is>
          <t>Fórmulas de Depreciação</t>
        </is>
      </c>
      <c r="B4" s="34" t="inlineStr">
        <is>
          <t>Depreciação Anual = (Valor Aquisição - Valor Residual) / Vida Útil. Valor Atual = Valor Aquisição menos a depreciação acumulada, nunca menor que o Valor Residual.</t>
        </is>
      </c>
    </row>
    <row r="5" ht="55" customHeight="1">
      <c r="A5" s="33" t="inlineStr">
        <is>
          <t>Status do Equipamento</t>
        </is>
      </c>
      <c r="B5" s="34" t="inlineStr">
        <is>
          <t>'Ativo' = uso normal; 'Atenção' = equipamento com 80% ou mais da vida útil consumida; 'Fim da Vida Útil' = tempo de uso igual ou superior à vida útil estimada. Cores automáticas indicam a situação.</t>
        </is>
      </c>
    </row>
    <row r="6" ht="55" customHeight="1">
      <c r="A6" s="33" t="inlineStr">
        <is>
          <t>Manutenções</t>
        </is>
      </c>
      <c r="B6" s="34" t="inlineStr">
        <is>
          <t>Registre cada manutenção realizada informando o ID do Equipamento (preenchimento em amarelo). O nome do equipamento é buscado automaticamente na planilha Equipamentos via fórmula VLOOKUP.</t>
        </is>
      </c>
    </row>
    <row r="7" ht="55" customHeight="1">
      <c r="A7" s="33" t="inlineStr">
        <is>
          <t>Tipos de Manutenção</t>
        </is>
      </c>
      <c r="B7" s="34" t="inlineStr">
        <is>
          <t>Use os menus suspensos para selecionar 'Preventiva' ou 'Corretiva', e o Status 'Concluída', 'Pendente' ou 'Em Andamento'.</t>
        </is>
      </c>
    </row>
    <row r="8" ht="55" customHeight="1">
      <c r="A8" s="33" t="inlineStr">
        <is>
          <t>Dashboard</t>
        </is>
      </c>
      <c r="B8" s="34" t="inlineStr">
        <is>
          <t>Apresenta os indicadores principais consolidados, além de gráficos de barras (valor por categoria) e de pizza (distribuição de status), atualizados automaticamente conforme os dados são alterados.</t>
        </is>
      </c>
    </row>
    <row r="9" ht="55" customHeight="1">
      <c r="A9" s="33" t="inlineStr">
        <is>
          <t>Atualização de Dados</t>
        </is>
      </c>
      <c r="B9" s="34" t="inlineStr">
        <is>
          <t>Ao adicionar novos equipamentos ou manutenções, mantenha o padrão de preenchimento das colunas e ajuste os intervalos das fórmulas SOMA, SE, PROCV e CONT.SE se necessário.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2026-07-16T13:21:32Z</dcterms:created>
  <dcterms:modified xmlns:dcterms="http://purl.org/dc/terms/" xmlns:xsi="http://www.w3.org/2001/XMLSchema-instance" xsi:type="dcterms:W3CDTF">2026-07-16T13:21:32Z</dcterms:modified>
</cp:coreProperties>
</file>