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_Pagamento" sheetId="1" state="visible" r:id="rId1"/>
    <sheet xmlns:r="http://schemas.openxmlformats.org/officeDocument/2006/relationships" name="Listas_Apoio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AAAA"/>
    <numFmt numFmtId="165" formatCode="&quot;R$&quot; #.##0,00"/>
  </numFmts>
  <fonts count="5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4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2" fillId="3" borderId="1" pivotButton="0" quotePrefix="0" xfId="0"/>
    <xf numFmtId="165" fontId="3" fillId="3" borderId="1" pivotButton="0" quotePrefix="0" xfId="0"/>
    <xf numFmtId="0" fontId="1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2" fillId="2" borderId="0" pivotButton="0" quotePrefix="0" xfId="0"/>
    <xf numFmtId="10" fontId="2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4" fillId="4" borderId="1" pivotButton="0" quotePrefix="0" xfId="0"/>
    <xf numFmtId="1" fontId="3" fillId="4" borderId="1" pivotButton="0" quotePrefix="0" xfId="0"/>
    <xf numFmtId="0" fontId="4" fillId="6" borderId="1" pivotButton="0" quotePrefix="0" xfId="0"/>
    <xf numFmtId="165" fontId="3" fillId="6" borderId="1" pivotButton="0" quotePrefix="0" xfId="0"/>
    <xf numFmtId="165" fontId="3" fillId="4" borderId="1" pivotButton="0" quotePrefix="0" xfId="0"/>
    <xf numFmtId="10" fontId="3" fillId="4" borderId="1" pivotButton="0" quotePrefix="0" xfId="0"/>
    <xf numFmtId="0" fontId="0" fillId="4" borderId="1" pivotButton="0" quotePrefix="0" xfId="0"/>
    <xf numFmtId="165" fontId="0" fillId="4" borderId="1" pivotButton="0" quotePrefix="0" xfId="0"/>
    <xf numFmtId="0" fontId="0" fillId="6" borderId="1" pivotButton="0" quotePrefix="0" xfId="0"/>
    <xf numFmtId="165" fontId="0" fillId="6" borderId="1" pivotButton="0" quotePrefix="0" xfId="0"/>
    <xf numFmtId="164" fontId="0" fillId="4" borderId="1" pivotButton="0" quotePrefix="0" xfId="0"/>
    <xf numFmtId="164" fontId="0" fillId="6" borderId="1" pivotButton="0" quotePrefix="0" xfId="0"/>
    <xf numFmtId="0" fontId="2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0" fillId="5" borderId="1" pivotButton="0" quotePrefix="0" xfId="0"/>
    <xf numFmtId="0" fontId="4" fillId="0" borderId="1" pivotButton="0" quotePrefix="0" xfId="0"/>
    <xf numFmtId="0" fontId="0" fillId="7" borderId="1" pivotButton="0" quotePrefix="0" xfId="0"/>
    <xf numFmtId="0" fontId="0" fillId="8" borderId="1" pivotButton="0" quotePrefix="0" xfId="0"/>
    <xf numFmtId="164" fontId="0" fillId="4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165" fontId="3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0" borderId="1" applyAlignment="1" pivotButton="0" quotePrefix="0" xfId="0">
      <alignment horizontal="center" vertical="center" wrapText="1"/>
    </xf>
    <xf numFmtId="165" fontId="3" fillId="6" borderId="1" pivotButton="0" quotePrefix="0" xfId="0"/>
    <xf numFmtId="165" fontId="3" fillId="4" borderId="1" pivotButton="0" quotePrefix="0" xfId="0"/>
    <xf numFmtId="165" fontId="0" fillId="4" borderId="1" pivotButton="0" quotePrefix="0" xfId="0"/>
    <xf numFmtId="165" fontId="0" fillId="6" borderId="1" pivotButton="0" quotePrefix="0" xfId="0"/>
    <xf numFmtId="164" fontId="0" fillId="4" borderId="1" pivotButton="0" quotePrefix="0" xfId="0"/>
    <xf numFmtId="164" fontId="0" fillId="6" borderId="1" pivotButton="0" quotePrefix="0" xfId="0"/>
  </cellXfs>
  <cellStyles count="1">
    <cellStyle name="Normal" xfId="0" builtinId="0" hidden="0"/>
  </cellStyles>
  <dxfs count="2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da Folha por Departamento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'Resumo'!C17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'Resumo'!$A$18:$A$23</f>
            </numRef>
          </cat>
          <val>
            <numRef>
              <f>'Resumo'!$C$18:$C$23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Departamento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Custo Empresa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do Custo por Regime de Contratação</a:t>
            </a:r>
          </a:p>
        </rich>
      </tx>
    </title>
    <plotArea>
      <pieChart>
        <varyColors val="1"/>
        <ser>
          <idx val="0"/>
          <order val="0"/>
          <tx>
            <strRef>
              <f>'Resumo'!C39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'Resumo'!$A$40:$A$43</f>
            </numRef>
          </cat>
          <val>
            <numRef>
              <f>'Resumo'!$C$40:$C$43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Custo Total por Mês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'Resumo'!B46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'Resumo'!$A$47:$A$49</f>
            </numRef>
          </cat>
          <val>
            <numRef>
              <f>'Resumo'!$B$47:$B$49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Custo Total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37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14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10" customWidth="1" min="2" max="2"/>
    <col width="22" customWidth="1" min="3" max="3"/>
    <col width="16" customWidth="1" min="4" max="4"/>
    <col width="16" customWidth="1" min="5" max="5"/>
    <col width="15" customWidth="1" min="6" max="6"/>
    <col width="16" customWidth="1" min="7" max="7"/>
    <col width="18" customWidth="1" min="8" max="8"/>
    <col width="14" customWidth="1" min="9" max="9"/>
    <col width="12" customWidth="1" min="10" max="10"/>
    <col width="15" customWidth="1" min="11" max="11"/>
    <col width="18" customWidth="1" min="12" max="12"/>
    <col width="15" customWidth="1" min="13" max="13"/>
    <col width="15" customWidth="1" min="14" max="14"/>
    <col width="12" customWidth="1" min="15" max="15"/>
    <col width="12" customWidth="1" min="16" max="16"/>
    <col width="12" customWidth="1" min="17" max="17"/>
    <col width="13" customWidth="1" min="18" max="18"/>
    <col width="14" customWidth="1" min="19" max="19"/>
    <col width="16" customWidth="1" min="20" max="20"/>
    <col width="16" customWidth="1" min="21" max="21"/>
    <col width="16" customWidth="1" min="22" max="22"/>
    <col width="16" customWidth="1" min="23" max="23"/>
    <col width="14" customWidth="1" min="24" max="24"/>
    <col width="22" customWidth="1" min="25" max="25"/>
  </cols>
  <sheetData>
    <row r="1" ht="24" customHeight="1">
      <c r="A1" s="1" t="inlineStr">
        <is>
          <t>FOLHA DE PAGAMENTO - 2026</t>
        </is>
      </c>
    </row>
    <row r="2" ht="32" customHeight="1">
      <c r="A2" s="2" t="inlineStr">
        <is>
          <t>Mês Referência</t>
        </is>
      </c>
      <c r="B2" s="2" t="inlineStr">
        <is>
          <t>Matrícula</t>
        </is>
      </c>
      <c r="C2" s="2" t="inlineStr">
        <is>
          <t>Nome do Colaborador</t>
        </is>
      </c>
      <c r="D2" s="2" t="inlineStr">
        <is>
          <t>CPF</t>
        </is>
      </c>
      <c r="E2" s="2" t="inlineStr">
        <is>
          <t>Cidade</t>
        </is>
      </c>
      <c r="F2" s="2" t="inlineStr">
        <is>
          <t>Departamento</t>
        </is>
      </c>
      <c r="G2" s="2" t="inlineStr">
        <is>
          <t>Cargo</t>
        </is>
      </c>
      <c r="H2" s="2" t="inlineStr">
        <is>
          <t>Regime de Contratação</t>
        </is>
      </c>
      <c r="I2" s="2" t="inlineStr">
        <is>
          <t>Salário Base</t>
        </is>
      </c>
      <c r="J2" s="2" t="inlineStr">
        <is>
          <t>Horas Extras (h)</t>
        </is>
      </c>
      <c r="K2" s="2" t="inlineStr">
        <is>
          <t>Adicional Noturno (R$)</t>
        </is>
      </c>
      <c r="L2" s="2" t="inlineStr">
        <is>
          <t>Comissões/Bonificações (R$)</t>
        </is>
      </c>
      <c r="M2" s="2" t="inlineStr">
        <is>
          <t>Vale-Transporte (R$)</t>
        </is>
      </c>
      <c r="N2" s="2" t="inlineStr">
        <is>
          <t>Outros Descontos (R$)</t>
        </is>
      </c>
      <c r="O2" s="2" t="inlineStr">
        <is>
          <t>INSS (R$)</t>
        </is>
      </c>
      <c r="P2" s="2" t="inlineStr">
        <is>
          <t>IRRF (R$)</t>
        </is>
      </c>
      <c r="Q2" s="2" t="inlineStr">
        <is>
          <t>FGTS (R$)</t>
        </is>
      </c>
      <c r="R2" s="2" t="inlineStr">
        <is>
          <t>13º Provisão (R$)</t>
        </is>
      </c>
      <c r="S2" s="2" t="inlineStr">
        <is>
          <t>Férias Provisão (R$)</t>
        </is>
      </c>
      <c r="T2" s="2" t="inlineStr">
        <is>
          <t>Total Proventos (R$)</t>
        </is>
      </c>
      <c r="U2" s="2" t="inlineStr">
        <is>
          <t>Total Descontos (R$)</t>
        </is>
      </c>
      <c r="V2" s="2" t="inlineStr">
        <is>
          <t>Líquido a Pagar (R$)</t>
        </is>
      </c>
      <c r="W2" s="2" t="inlineStr">
        <is>
          <t>Custo Empresa (R$)</t>
        </is>
      </c>
      <c r="X2" s="2" t="inlineStr">
        <is>
          <t>Status da Folha</t>
        </is>
      </c>
      <c r="Y2" s="2" t="inlineStr">
        <is>
          <t>Observações</t>
        </is>
      </c>
    </row>
    <row r="3">
      <c r="A3" s="42" t="n">
        <v>46023</v>
      </c>
      <c r="B3" s="4" t="n">
        <v>1001</v>
      </c>
      <c r="C3" s="5" t="inlineStr">
        <is>
          <t>João Silva</t>
        </is>
      </c>
      <c r="D3" s="5" t="inlineStr">
        <is>
          <t>123.456.789-01</t>
        </is>
      </c>
      <c r="E3" s="4" t="inlineStr">
        <is>
          <t>São Paulo</t>
        </is>
      </c>
      <c r="F3" s="4" t="inlineStr">
        <is>
          <t>Comercial</t>
        </is>
      </c>
      <c r="G3" s="4" t="inlineStr">
        <is>
          <t>Analista</t>
        </is>
      </c>
      <c r="H3" s="4" t="inlineStr">
        <is>
          <t>CLT</t>
        </is>
      </c>
      <c r="I3" s="43" t="n">
        <v>3200</v>
      </c>
      <c r="J3" s="7" t="n">
        <v>6</v>
      </c>
      <c r="K3" s="43" t="n">
        <v>150</v>
      </c>
      <c r="L3" s="43" t="n">
        <v>400</v>
      </c>
      <c r="M3" s="43" t="n">
        <v>220</v>
      </c>
      <c r="N3" s="43" t="n">
        <v>30</v>
      </c>
      <c r="O3" s="44">
        <f>IF(H3="CLT",IFERROR(ROUND(I3*VLOOKUP(I3,Listas_Apoio!$A$2:$C$6,2,TRUE)-VLOOKUP(I3,Listas_Apoio!$A$2:$C$6,3,TRUE),2),0),0)</f>
        <v/>
      </c>
      <c r="P3" s="44">
        <f>IF(H3="CLT",IFERROR(ROUND(MAX((I3-O3)*VLOOKUP(I3-O3,Listas_Apoio!$E$2:$G$6,2,TRUE)-VLOOKUP(I3-O3,Listas_Apoio!$E$2:$G$6,3,TRUE),0),2),0),0)</f>
        <v/>
      </c>
      <c r="Q3" s="44">
        <f>IF(H3="CLT",ROUND(I3*Listas_Apoio!$N$2,2),0)</f>
        <v/>
      </c>
      <c r="R3" s="44">
        <f>IF(H3="CLT",ROUND(I3*Listas_Apoio!$O$2,2),0)</f>
        <v/>
      </c>
      <c r="S3" s="44">
        <f>IF(H3="CLT",ROUND(I3*Listas_Apoio!$P$2,2),0)</f>
        <v/>
      </c>
      <c r="T3" s="44">
        <f>SUM(I3:L3)</f>
        <v/>
      </c>
      <c r="U3" s="44">
        <f>SUM(M3:P3)</f>
        <v/>
      </c>
      <c r="V3" s="44">
        <f>T3-U3</f>
        <v/>
      </c>
      <c r="W3" s="44">
        <f>T3+Q3+R3+S3</f>
        <v/>
      </c>
      <c r="X3" s="4">
        <f>IF(V3&gt;0,"Pendente","Fechada")</f>
        <v/>
      </c>
      <c r="Y3" s="9" t="inlineStr"/>
    </row>
    <row r="4">
      <c r="A4" s="45" t="n">
        <v>46054</v>
      </c>
      <c r="B4" s="11" t="n">
        <v>1002</v>
      </c>
      <c r="C4" s="12" t="inlineStr">
        <is>
          <t>Maria Oliveira</t>
        </is>
      </c>
      <c r="D4" s="12" t="inlineStr">
        <is>
          <t>234.567.890-12</t>
        </is>
      </c>
      <c r="E4" s="11" t="inlineStr">
        <is>
          <t>Rio de Janeiro</t>
        </is>
      </c>
      <c r="F4" s="11" t="inlineStr">
        <is>
          <t>Financeiro</t>
        </is>
      </c>
      <c r="G4" s="11" t="inlineStr">
        <is>
          <t>Assistente</t>
        </is>
      </c>
      <c r="H4" s="11" t="inlineStr">
        <is>
          <t>CLT</t>
        </is>
      </c>
      <c r="I4" s="43" t="n">
        <v>2400</v>
      </c>
      <c r="J4" s="7" t="n">
        <v>4</v>
      </c>
      <c r="K4" s="43" t="n">
        <v>0</v>
      </c>
      <c r="L4" s="43" t="n">
        <v>150</v>
      </c>
      <c r="M4" s="43" t="n">
        <v>180</v>
      </c>
      <c r="N4" s="43" t="n">
        <v>20</v>
      </c>
      <c r="O4" s="46">
        <f>IF(H4="CLT",IFERROR(ROUND(I4*VLOOKUP(I4,Listas_Apoio!$A$2:$C$6,2,TRUE)-VLOOKUP(I4,Listas_Apoio!$A$2:$C$6,3,TRUE),2),0),0)</f>
        <v/>
      </c>
      <c r="P4" s="46">
        <f>IF(H4="CLT",IFERROR(ROUND(MAX((I4-O4)*VLOOKUP(I4-O4,Listas_Apoio!$E$2:$G$6,2,TRUE)-VLOOKUP(I4-O4,Listas_Apoio!$E$2:$G$6,3,TRUE),0),2),0),0)</f>
        <v/>
      </c>
      <c r="Q4" s="46">
        <f>IF(H4="CLT",ROUND(I4*Listas_Apoio!$N$2,2),0)</f>
        <v/>
      </c>
      <c r="R4" s="46">
        <f>IF(H4="CLT",ROUND(I4*Listas_Apoio!$O$2,2),0)</f>
        <v/>
      </c>
      <c r="S4" s="46">
        <f>IF(H4="CLT",ROUND(I4*Listas_Apoio!$P$2,2),0)</f>
        <v/>
      </c>
      <c r="T4" s="46">
        <f>SUM(I4:L4)</f>
        <v/>
      </c>
      <c r="U4" s="46">
        <f>SUM(M4:P4)</f>
        <v/>
      </c>
      <c r="V4" s="46">
        <f>T4-U4</f>
        <v/>
      </c>
      <c r="W4" s="46">
        <f>T4+Q4+R4+S4</f>
        <v/>
      </c>
      <c r="X4" s="11">
        <f>IF(V4&gt;0,"Pendente","Fechada")</f>
        <v/>
      </c>
      <c r="Y4" s="9" t="inlineStr"/>
    </row>
    <row r="5">
      <c r="A5" s="42" t="n">
        <v>46082</v>
      </c>
      <c r="B5" s="4" t="n">
        <v>1003</v>
      </c>
      <c r="C5" s="5" t="inlineStr">
        <is>
          <t>Pedro Santos</t>
        </is>
      </c>
      <c r="D5" s="5" t="inlineStr">
        <is>
          <t>345.678.901-23</t>
        </is>
      </c>
      <c r="E5" s="4" t="inlineStr">
        <is>
          <t>Belo Horizonte</t>
        </is>
      </c>
      <c r="F5" s="4" t="inlineStr">
        <is>
          <t>TI</t>
        </is>
      </c>
      <c r="G5" s="4" t="inlineStr">
        <is>
          <t>Desenvolvedor</t>
        </is>
      </c>
      <c r="H5" s="4" t="inlineStr">
        <is>
          <t>PJ</t>
        </is>
      </c>
      <c r="I5" s="43" t="n">
        <v>8500</v>
      </c>
      <c r="J5" s="7" t="n">
        <v>0</v>
      </c>
      <c r="K5" s="43" t="n">
        <v>0</v>
      </c>
      <c r="L5" s="43" t="n">
        <v>800</v>
      </c>
      <c r="M5" s="43" t="n">
        <v>0</v>
      </c>
      <c r="N5" s="43" t="n">
        <v>0</v>
      </c>
      <c r="O5" s="44">
        <f>IF(H5="CLT",IFERROR(ROUND(I5*VLOOKUP(I5,Listas_Apoio!$A$2:$C$6,2,TRUE)-VLOOKUP(I5,Listas_Apoio!$A$2:$C$6,3,TRUE),2),0),0)</f>
        <v/>
      </c>
      <c r="P5" s="44">
        <f>IF(H5="CLT",IFERROR(ROUND(MAX((I5-O5)*VLOOKUP(I5-O5,Listas_Apoio!$E$2:$G$6,2,TRUE)-VLOOKUP(I5-O5,Listas_Apoio!$E$2:$G$6,3,TRUE),0),2),0),0)</f>
        <v/>
      </c>
      <c r="Q5" s="44">
        <f>IF(H5="CLT",ROUND(I5*Listas_Apoio!$N$2,2),0)</f>
        <v/>
      </c>
      <c r="R5" s="44">
        <f>IF(H5="CLT",ROUND(I5*Listas_Apoio!$O$2,2),0)</f>
        <v/>
      </c>
      <c r="S5" s="44">
        <f>IF(H5="CLT",ROUND(I5*Listas_Apoio!$P$2,2),0)</f>
        <v/>
      </c>
      <c r="T5" s="44">
        <f>SUM(I5:L5)</f>
        <v/>
      </c>
      <c r="U5" s="44">
        <f>SUM(M5:P5)</f>
        <v/>
      </c>
      <c r="V5" s="44">
        <f>T5-U5</f>
        <v/>
      </c>
      <c r="W5" s="44">
        <f>T5+Q5+R5+S5</f>
        <v/>
      </c>
      <c r="X5" s="4">
        <f>IF(V5&gt;0,"Pendente","Fechada")</f>
        <v/>
      </c>
      <c r="Y5" s="9" t="inlineStr"/>
    </row>
    <row r="6">
      <c r="A6" s="45" t="n">
        <v>46023</v>
      </c>
      <c r="B6" s="11" t="n">
        <v>1004</v>
      </c>
      <c r="C6" s="12" t="inlineStr">
        <is>
          <t>Ana Souza</t>
        </is>
      </c>
      <c r="D6" s="12" t="inlineStr">
        <is>
          <t>456.789.012-34</t>
        </is>
      </c>
      <c r="E6" s="11" t="inlineStr">
        <is>
          <t>Curitiba</t>
        </is>
      </c>
      <c r="F6" s="11" t="inlineStr">
        <is>
          <t>RH</t>
        </is>
      </c>
      <c r="G6" s="11" t="inlineStr">
        <is>
          <t>Coordenador</t>
        </is>
      </c>
      <c r="H6" s="11" t="inlineStr">
        <is>
          <t>CLT</t>
        </is>
      </c>
      <c r="I6" s="43" t="n">
        <v>6200</v>
      </c>
      <c r="J6" s="7" t="n">
        <v>8</v>
      </c>
      <c r="K6" s="43" t="n">
        <v>200</v>
      </c>
      <c r="L6" s="43" t="n">
        <v>500</v>
      </c>
      <c r="M6" s="43" t="n">
        <v>250</v>
      </c>
      <c r="N6" s="43" t="n">
        <v>40</v>
      </c>
      <c r="O6" s="46">
        <f>IF(H6="CLT",IFERROR(ROUND(I6*VLOOKUP(I6,Listas_Apoio!$A$2:$C$6,2,TRUE)-VLOOKUP(I6,Listas_Apoio!$A$2:$C$6,3,TRUE),2),0),0)</f>
        <v/>
      </c>
      <c r="P6" s="46">
        <f>IF(H6="CLT",IFERROR(ROUND(MAX((I6-O6)*VLOOKUP(I6-O6,Listas_Apoio!$E$2:$G$6,2,TRUE)-VLOOKUP(I6-O6,Listas_Apoio!$E$2:$G$6,3,TRUE),0),2),0),0)</f>
        <v/>
      </c>
      <c r="Q6" s="46">
        <f>IF(H6="CLT",ROUND(I6*Listas_Apoio!$N$2,2),0)</f>
        <v/>
      </c>
      <c r="R6" s="46">
        <f>IF(H6="CLT",ROUND(I6*Listas_Apoio!$O$2,2),0)</f>
        <v/>
      </c>
      <c r="S6" s="46">
        <f>IF(H6="CLT",ROUND(I6*Listas_Apoio!$P$2,2),0)</f>
        <v/>
      </c>
      <c r="T6" s="46">
        <f>SUM(I6:L6)</f>
        <v/>
      </c>
      <c r="U6" s="46">
        <f>SUM(M6:P6)</f>
        <v/>
      </c>
      <c r="V6" s="46">
        <f>T6-U6</f>
        <v/>
      </c>
      <c r="W6" s="46">
        <f>T6+Q6+R6+S6</f>
        <v/>
      </c>
      <c r="X6" s="11">
        <f>IF(V6&gt;0,"Pendente","Fechada")</f>
        <v/>
      </c>
      <c r="Y6" s="9" t="inlineStr"/>
    </row>
    <row r="7">
      <c r="A7" s="42" t="n">
        <v>46054</v>
      </c>
      <c r="B7" s="4" t="n">
        <v>1005</v>
      </c>
      <c r="C7" s="5" t="inlineStr">
        <is>
          <t>Carlos Pereira</t>
        </is>
      </c>
      <c r="D7" s="5" t="inlineStr">
        <is>
          <t>567.890.123-45</t>
        </is>
      </c>
      <c r="E7" s="4" t="inlineStr">
        <is>
          <t>Porto Alegre</t>
        </is>
      </c>
      <c r="F7" s="4" t="inlineStr">
        <is>
          <t>Operações</t>
        </is>
      </c>
      <c r="G7" s="4" t="inlineStr">
        <is>
          <t>Analista</t>
        </is>
      </c>
      <c r="H7" s="4" t="inlineStr">
        <is>
          <t>CLT</t>
        </is>
      </c>
      <c r="I7" s="43" t="n">
        <v>4800</v>
      </c>
      <c r="J7" s="7" t="n">
        <v>12</v>
      </c>
      <c r="K7" s="43" t="n">
        <v>350</v>
      </c>
      <c r="L7" s="43" t="n">
        <v>700</v>
      </c>
      <c r="M7" s="43" t="n">
        <v>210</v>
      </c>
      <c r="N7" s="43" t="n">
        <v>60</v>
      </c>
      <c r="O7" s="44">
        <f>IF(H7="CLT",IFERROR(ROUND(I7*VLOOKUP(I7,Listas_Apoio!$A$2:$C$6,2,TRUE)-VLOOKUP(I7,Listas_Apoio!$A$2:$C$6,3,TRUE),2),0),0)</f>
        <v/>
      </c>
      <c r="P7" s="44">
        <f>IF(H7="CLT",IFERROR(ROUND(MAX((I7-O7)*VLOOKUP(I7-O7,Listas_Apoio!$E$2:$G$6,2,TRUE)-VLOOKUP(I7-O7,Listas_Apoio!$E$2:$G$6,3,TRUE),0),2),0),0)</f>
        <v/>
      </c>
      <c r="Q7" s="44">
        <f>IF(H7="CLT",ROUND(I7*Listas_Apoio!$N$2,2),0)</f>
        <v/>
      </c>
      <c r="R7" s="44">
        <f>IF(H7="CLT",ROUND(I7*Listas_Apoio!$O$2,2),0)</f>
        <v/>
      </c>
      <c r="S7" s="44">
        <f>IF(H7="CLT",ROUND(I7*Listas_Apoio!$P$2,2),0)</f>
        <v/>
      </c>
      <c r="T7" s="44">
        <f>SUM(I7:L7)</f>
        <v/>
      </c>
      <c r="U7" s="44">
        <f>SUM(M7:P7)</f>
        <v/>
      </c>
      <c r="V7" s="44">
        <f>T7-U7</f>
        <v/>
      </c>
      <c r="W7" s="44">
        <f>T7+Q7+R7+S7</f>
        <v/>
      </c>
      <c r="X7" s="4">
        <f>IF(V7&gt;0,"Pendente","Fechada")</f>
        <v/>
      </c>
      <c r="Y7" s="9" t="inlineStr"/>
    </row>
    <row r="8">
      <c r="A8" s="45" t="n">
        <v>46082</v>
      </c>
      <c r="B8" s="11" t="n">
        <v>1006</v>
      </c>
      <c r="C8" s="12" t="inlineStr">
        <is>
          <t>Juliana Costa</t>
        </is>
      </c>
      <c r="D8" s="12" t="inlineStr">
        <is>
          <t>678.901.234-56</t>
        </is>
      </c>
      <c r="E8" s="11" t="inlineStr">
        <is>
          <t>Salvador</t>
        </is>
      </c>
      <c r="F8" s="11" t="inlineStr">
        <is>
          <t>Administrativo</t>
        </is>
      </c>
      <c r="G8" s="11" t="inlineStr">
        <is>
          <t>Analista</t>
        </is>
      </c>
      <c r="H8" s="11" t="inlineStr">
        <is>
          <t>CLT</t>
        </is>
      </c>
      <c r="I8" s="43" t="n">
        <v>3500</v>
      </c>
      <c r="J8" s="7" t="n">
        <v>5</v>
      </c>
      <c r="K8" s="43" t="n">
        <v>100</v>
      </c>
      <c r="L8" s="43" t="n">
        <v>300</v>
      </c>
      <c r="M8" s="43" t="n">
        <v>200</v>
      </c>
      <c r="N8" s="43" t="n">
        <v>25</v>
      </c>
      <c r="O8" s="46">
        <f>IF(H8="CLT",IFERROR(ROUND(I8*VLOOKUP(I8,Listas_Apoio!$A$2:$C$6,2,TRUE)-VLOOKUP(I8,Listas_Apoio!$A$2:$C$6,3,TRUE),2),0),0)</f>
        <v/>
      </c>
      <c r="P8" s="46">
        <f>IF(H8="CLT",IFERROR(ROUND(MAX((I8-O8)*VLOOKUP(I8-O8,Listas_Apoio!$E$2:$G$6,2,TRUE)-VLOOKUP(I8-O8,Listas_Apoio!$E$2:$G$6,3,TRUE),0),2),0),0)</f>
        <v/>
      </c>
      <c r="Q8" s="46">
        <f>IF(H8="CLT",ROUND(I8*Listas_Apoio!$N$2,2),0)</f>
        <v/>
      </c>
      <c r="R8" s="46">
        <f>IF(H8="CLT",ROUND(I8*Listas_Apoio!$O$2,2),0)</f>
        <v/>
      </c>
      <c r="S8" s="46">
        <f>IF(H8="CLT",ROUND(I8*Listas_Apoio!$P$2,2),0)</f>
        <v/>
      </c>
      <c r="T8" s="46">
        <f>SUM(I8:L8)</f>
        <v/>
      </c>
      <c r="U8" s="46">
        <f>SUM(M8:P8)</f>
        <v/>
      </c>
      <c r="V8" s="46">
        <f>T8-U8</f>
        <v/>
      </c>
      <c r="W8" s="46">
        <f>T8+Q8+R8+S8</f>
        <v/>
      </c>
      <c r="X8" s="11">
        <f>IF(V8&gt;0,"Pendente","Fechada")</f>
        <v/>
      </c>
      <c r="Y8" s="9" t="inlineStr"/>
    </row>
    <row r="9">
      <c r="A9" s="42" t="n">
        <v>46023</v>
      </c>
      <c r="B9" s="4" t="n">
        <v>1007</v>
      </c>
      <c r="C9" s="5" t="inlineStr">
        <is>
          <t>Rafael Almeida</t>
        </is>
      </c>
      <c r="D9" s="5" t="inlineStr">
        <is>
          <t>789.012.345-67</t>
        </is>
      </c>
      <c r="E9" s="4" t="inlineStr">
        <is>
          <t>Recife</t>
        </is>
      </c>
      <c r="F9" s="4" t="inlineStr">
        <is>
          <t>Comercial</t>
        </is>
      </c>
      <c r="G9" s="4" t="inlineStr">
        <is>
          <t>Estagiário</t>
        </is>
      </c>
      <c r="H9" s="4" t="inlineStr">
        <is>
          <t>Estágio</t>
        </is>
      </c>
      <c r="I9" s="43" t="n">
        <v>1800</v>
      </c>
      <c r="J9" s="7" t="n">
        <v>0</v>
      </c>
      <c r="K9" s="43" t="n">
        <v>0</v>
      </c>
      <c r="L9" s="43" t="n">
        <v>0</v>
      </c>
      <c r="M9" s="43" t="n">
        <v>150</v>
      </c>
      <c r="N9" s="43" t="n">
        <v>0</v>
      </c>
      <c r="O9" s="44">
        <f>IF(H9="CLT",IFERROR(ROUND(I9*VLOOKUP(I9,Listas_Apoio!$A$2:$C$6,2,TRUE)-VLOOKUP(I9,Listas_Apoio!$A$2:$C$6,3,TRUE),2),0),0)</f>
        <v/>
      </c>
      <c r="P9" s="44">
        <f>IF(H9="CLT",IFERROR(ROUND(MAX((I9-O9)*VLOOKUP(I9-O9,Listas_Apoio!$E$2:$G$6,2,TRUE)-VLOOKUP(I9-O9,Listas_Apoio!$E$2:$G$6,3,TRUE),0),2),0),0)</f>
        <v/>
      </c>
      <c r="Q9" s="44">
        <f>IF(H9="CLT",ROUND(I9*Listas_Apoio!$N$2,2),0)</f>
        <v/>
      </c>
      <c r="R9" s="44">
        <f>IF(H9="CLT",ROUND(I9*Listas_Apoio!$O$2,2),0)</f>
        <v/>
      </c>
      <c r="S9" s="44">
        <f>IF(H9="CLT",ROUND(I9*Listas_Apoio!$P$2,2),0)</f>
        <v/>
      </c>
      <c r="T9" s="44">
        <f>SUM(I9:L9)</f>
        <v/>
      </c>
      <c r="U9" s="44">
        <f>SUM(M9:P9)</f>
        <v/>
      </c>
      <c r="V9" s="44">
        <f>T9-U9</f>
        <v/>
      </c>
      <c r="W9" s="44">
        <f>T9+Q9+R9+S9</f>
        <v/>
      </c>
      <c r="X9" s="4">
        <f>IF(V9&gt;0,"Pendente","Fechada")</f>
        <v/>
      </c>
      <c r="Y9" s="9" t="inlineStr"/>
    </row>
    <row r="10">
      <c r="A10" s="45" t="n">
        <v>46054</v>
      </c>
      <c r="B10" s="11" t="n">
        <v>1008</v>
      </c>
      <c r="C10" s="12" t="inlineStr">
        <is>
          <t>Camila Ferreira</t>
        </is>
      </c>
      <c r="D10" s="12" t="inlineStr">
        <is>
          <t>890.123.456-78</t>
        </is>
      </c>
      <c r="E10" s="11" t="inlineStr">
        <is>
          <t>Fortaleza</t>
        </is>
      </c>
      <c r="F10" s="11" t="inlineStr">
        <is>
          <t>TI</t>
        </is>
      </c>
      <c r="G10" s="11" t="inlineStr">
        <is>
          <t>Analista</t>
        </is>
      </c>
      <c r="H10" s="11" t="inlineStr">
        <is>
          <t>CLT</t>
        </is>
      </c>
      <c r="I10" s="43" t="n">
        <v>5200</v>
      </c>
      <c r="J10" s="7" t="n">
        <v>10</v>
      </c>
      <c r="K10" s="43" t="n">
        <v>280</v>
      </c>
      <c r="L10" s="43" t="n">
        <v>900</v>
      </c>
      <c r="M10" s="43" t="n">
        <v>230</v>
      </c>
      <c r="N10" s="43" t="n">
        <v>35</v>
      </c>
      <c r="O10" s="46">
        <f>IF(H10="CLT",IFERROR(ROUND(I10*VLOOKUP(I10,Listas_Apoio!$A$2:$C$6,2,TRUE)-VLOOKUP(I10,Listas_Apoio!$A$2:$C$6,3,TRUE),2),0),0)</f>
        <v/>
      </c>
      <c r="P10" s="46">
        <f>IF(H10="CLT",IFERROR(ROUND(MAX((I10-O10)*VLOOKUP(I10-O10,Listas_Apoio!$E$2:$G$6,2,TRUE)-VLOOKUP(I10-O10,Listas_Apoio!$E$2:$G$6,3,TRUE),0),2),0),0)</f>
        <v/>
      </c>
      <c r="Q10" s="46">
        <f>IF(H10="CLT",ROUND(I10*Listas_Apoio!$N$2,2),0)</f>
        <v/>
      </c>
      <c r="R10" s="46">
        <f>IF(H10="CLT",ROUND(I10*Listas_Apoio!$O$2,2),0)</f>
        <v/>
      </c>
      <c r="S10" s="46">
        <f>IF(H10="CLT",ROUND(I10*Listas_Apoio!$P$2,2),0)</f>
        <v/>
      </c>
      <c r="T10" s="46">
        <f>SUM(I10:L10)</f>
        <v/>
      </c>
      <c r="U10" s="46">
        <f>SUM(M10:P10)</f>
        <v/>
      </c>
      <c r="V10" s="46">
        <f>T10-U10</f>
        <v/>
      </c>
      <c r="W10" s="46">
        <f>T10+Q10+R10+S10</f>
        <v/>
      </c>
      <c r="X10" s="11">
        <f>IF(V10&gt;0,"Pendente","Fechada")</f>
        <v/>
      </c>
      <c r="Y10" s="9" t="inlineStr"/>
    </row>
    <row r="11">
      <c r="A11" s="42" t="n">
        <v>46082</v>
      </c>
      <c r="B11" s="4" t="n">
        <v>1009</v>
      </c>
      <c r="C11" s="5" t="inlineStr">
        <is>
          <t>Lucas Rodrigues</t>
        </is>
      </c>
      <c r="D11" s="5" t="inlineStr">
        <is>
          <t>901.234.567-89</t>
        </is>
      </c>
      <c r="E11" s="4" t="inlineStr">
        <is>
          <t>Brasília</t>
        </is>
      </c>
      <c r="F11" s="4" t="inlineStr">
        <is>
          <t>Financeiro</t>
        </is>
      </c>
      <c r="G11" s="4" t="inlineStr">
        <is>
          <t>Gerente</t>
        </is>
      </c>
      <c r="H11" s="4" t="inlineStr">
        <is>
          <t>CLT</t>
        </is>
      </c>
      <c r="I11" s="43" t="n">
        <v>12500</v>
      </c>
      <c r="J11" s="7" t="n">
        <v>0</v>
      </c>
      <c r="K11" s="43" t="n">
        <v>0</v>
      </c>
      <c r="L11" s="43" t="n">
        <v>2800</v>
      </c>
      <c r="M11" s="43" t="n">
        <v>0</v>
      </c>
      <c r="N11" s="43" t="n">
        <v>0</v>
      </c>
      <c r="O11" s="44">
        <f>IF(H11="CLT",IFERROR(ROUND(I11*VLOOKUP(I11,Listas_Apoio!$A$2:$C$6,2,TRUE)-VLOOKUP(I11,Listas_Apoio!$A$2:$C$6,3,TRUE),2),0),0)</f>
        <v/>
      </c>
      <c r="P11" s="44">
        <f>IF(H11="CLT",IFERROR(ROUND(MAX((I11-O11)*VLOOKUP(I11-O11,Listas_Apoio!$E$2:$G$6,2,TRUE)-VLOOKUP(I11-O11,Listas_Apoio!$E$2:$G$6,3,TRUE),0),2),0),0)</f>
        <v/>
      </c>
      <c r="Q11" s="44">
        <f>IF(H11="CLT",ROUND(I11*Listas_Apoio!$N$2,2),0)</f>
        <v/>
      </c>
      <c r="R11" s="44">
        <f>IF(H11="CLT",ROUND(I11*Listas_Apoio!$O$2,2),0)</f>
        <v/>
      </c>
      <c r="S11" s="44">
        <f>IF(H11="CLT",ROUND(I11*Listas_Apoio!$P$2,2),0)</f>
        <v/>
      </c>
      <c r="T11" s="44">
        <f>SUM(I11:L11)</f>
        <v/>
      </c>
      <c r="U11" s="44">
        <f>SUM(M11:P11)</f>
        <v/>
      </c>
      <c r="V11" s="44">
        <f>T11-U11</f>
        <v/>
      </c>
      <c r="W11" s="44">
        <f>T11+Q11+R11+S11</f>
        <v/>
      </c>
      <c r="X11" s="4">
        <f>IF(V11&gt;0,"Pendente","Fechada")</f>
        <v/>
      </c>
      <c r="Y11" s="9" t="inlineStr"/>
    </row>
    <row r="12">
      <c r="A12" s="45" t="n">
        <v>46023</v>
      </c>
      <c r="B12" s="11" t="n">
        <v>1010</v>
      </c>
      <c r="C12" s="12" t="inlineStr">
        <is>
          <t>Fernanda Lima</t>
        </is>
      </c>
      <c r="D12" s="12" t="inlineStr">
        <is>
          <t>012.345.678-90</t>
        </is>
      </c>
      <c r="E12" s="11" t="inlineStr">
        <is>
          <t>Campinas</t>
        </is>
      </c>
      <c r="F12" s="11" t="inlineStr">
        <is>
          <t>Operações</t>
        </is>
      </c>
      <c r="G12" s="11" t="inlineStr">
        <is>
          <t>Assistente</t>
        </is>
      </c>
      <c r="H12" s="11" t="inlineStr">
        <is>
          <t>MEI</t>
        </is>
      </c>
      <c r="I12" s="43" t="n">
        <v>2900</v>
      </c>
      <c r="J12" s="7" t="n">
        <v>18</v>
      </c>
      <c r="K12" s="43" t="n">
        <v>0</v>
      </c>
      <c r="L12" s="43" t="n">
        <v>500</v>
      </c>
      <c r="M12" s="43" t="n">
        <v>0</v>
      </c>
      <c r="N12" s="43" t="n">
        <v>15</v>
      </c>
      <c r="O12" s="46">
        <f>IF(H12="CLT",IFERROR(ROUND(I12*VLOOKUP(I12,Listas_Apoio!$A$2:$C$6,2,TRUE)-VLOOKUP(I12,Listas_Apoio!$A$2:$C$6,3,TRUE),2),0),0)</f>
        <v/>
      </c>
      <c r="P12" s="46">
        <f>IF(H12="CLT",IFERROR(ROUND(MAX((I12-O12)*VLOOKUP(I12-O12,Listas_Apoio!$E$2:$G$6,2,TRUE)-VLOOKUP(I12-O12,Listas_Apoio!$E$2:$G$6,3,TRUE),0),2),0),0)</f>
        <v/>
      </c>
      <c r="Q12" s="46">
        <f>IF(H12="CLT",ROUND(I12*Listas_Apoio!$N$2,2),0)</f>
        <v/>
      </c>
      <c r="R12" s="46">
        <f>IF(H12="CLT",ROUND(I12*Listas_Apoio!$O$2,2),0)</f>
        <v/>
      </c>
      <c r="S12" s="46">
        <f>IF(H12="CLT",ROUND(I12*Listas_Apoio!$P$2,2),0)</f>
        <v/>
      </c>
      <c r="T12" s="46">
        <f>SUM(I12:L12)</f>
        <v/>
      </c>
      <c r="U12" s="46">
        <f>SUM(M12:P12)</f>
        <v/>
      </c>
      <c r="V12" s="46">
        <f>T12-U12</f>
        <v/>
      </c>
      <c r="W12" s="46">
        <f>T12+Q12+R12+S12</f>
        <v/>
      </c>
      <c r="X12" s="11">
        <f>IF(V12&gt;0,"Pendente","Fechada")</f>
        <v/>
      </c>
      <c r="Y12" s="9" t="inlineStr"/>
    </row>
    <row r="13"/>
    <row r="14">
      <c r="A14" s="14" t="n"/>
      <c r="B14" s="14" t="n"/>
      <c r="C14" s="15" t="inlineStr">
        <is>
          <t>TOTAIS</t>
        </is>
      </c>
      <c r="D14" s="14" t="n"/>
      <c r="E14" s="14" t="n"/>
      <c r="F14" s="14" t="n"/>
      <c r="G14" s="14" t="n"/>
      <c r="H14" s="14" t="n"/>
      <c r="I14" s="47">
        <f>SUM(I3:I12)</f>
        <v/>
      </c>
      <c r="J14" s="14" t="n"/>
      <c r="K14" s="47">
        <f>SUM(K3:K12)</f>
        <v/>
      </c>
      <c r="L14" s="47">
        <f>SUM(L3:L12)</f>
        <v/>
      </c>
      <c r="M14" s="47">
        <f>SUM(M3:M12)</f>
        <v/>
      </c>
      <c r="N14" s="47">
        <f>SUM(N3:N12)</f>
        <v/>
      </c>
      <c r="O14" s="47">
        <f>SUM(O3:O12)</f>
        <v/>
      </c>
      <c r="P14" s="47">
        <f>SUM(P3:P12)</f>
        <v/>
      </c>
      <c r="Q14" s="47">
        <f>SUM(Q3:Q12)</f>
        <v/>
      </c>
      <c r="R14" s="47">
        <f>SUM(R3:R12)</f>
        <v/>
      </c>
      <c r="S14" s="47">
        <f>SUM(S3:S12)</f>
        <v/>
      </c>
      <c r="T14" s="47">
        <f>SUM(T3:T12)</f>
        <v/>
      </c>
      <c r="U14" s="47">
        <f>SUM(U3:U12)</f>
        <v/>
      </c>
      <c r="V14" s="47">
        <f>SUM(V3:V12)</f>
        <v/>
      </c>
      <c r="W14" s="47">
        <f>SUM(W3:W12)</f>
        <v/>
      </c>
      <c r="X14" s="14" t="n"/>
      <c r="Y14" s="14" t="n"/>
    </row>
  </sheetData>
  <mergeCells count="1">
    <mergeCell ref="A1:Y1"/>
  </mergeCells>
  <conditionalFormatting sqref="X3:X12">
    <cfRule type="expression" priority="1" dxfId="0" stopIfTrue="1">
      <formula>X3="Fechada"</formula>
    </cfRule>
    <cfRule type="expression" priority="2" dxfId="1" stopIfTrue="1">
      <formula>X3="Pendente"</formula>
    </cfRule>
  </conditionalFormatting>
  <dataValidations count="4">
    <dataValidation sqref="F3:F12" showErrorMessage="1" showInputMessage="1" allowBlank="1" type="list">
      <formula1>=Listas_Apoio!$I$2:$I$7</formula1>
    </dataValidation>
    <dataValidation sqref="G3:G12" showErrorMessage="1" showInputMessage="1" allowBlank="1" type="list">
      <formula1>=Listas_Apoio!$J$2:$J$7</formula1>
    </dataValidation>
    <dataValidation sqref="E3:E12" showErrorMessage="1" showInputMessage="1" allowBlank="1" type="list">
      <formula1>=Listas_Apoio!$K$2:$K$11</formula1>
    </dataValidation>
    <dataValidation sqref="H3:H12" showErrorMessage="1" showInputMessage="1" allowBlank="1" type="list">
      <formula1>=Listas_Apoio!$L$2:$L$5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6" customWidth="1" min="3" max="3"/>
    <col width="2" customWidth="1" min="4" max="4"/>
    <col width="16" customWidth="1" min="5" max="5"/>
    <col width="14" customWidth="1" min="6" max="6"/>
    <col width="16" customWidth="1" min="7" max="7"/>
    <col width="2" customWidth="1" min="8" max="8"/>
    <col width="16" customWidth="1" min="9" max="9"/>
    <col width="16" customWidth="1" min="10" max="10"/>
    <col width="16" customWidth="1" min="11" max="11"/>
    <col width="18" customWidth="1" min="12" max="12"/>
    <col width="14" customWidth="1" min="13" max="13"/>
    <col width="10" customWidth="1" min="14" max="14"/>
    <col width="14" customWidth="1" min="15" max="15"/>
    <col width="14" customWidth="1" min="16" max="16"/>
  </cols>
  <sheetData>
    <row r="1" ht="22" customHeight="1">
      <c r="A1" s="17" t="inlineStr">
        <is>
          <t>TABELAS DE APOIO E VALIDAÇÃO</t>
        </is>
      </c>
      <c r="B1" s="48" t="n"/>
      <c r="C1" s="48" t="n"/>
      <c r="D1" s="48" t="n"/>
      <c r="E1" s="48" t="n"/>
      <c r="F1" s="48" t="n"/>
      <c r="G1" s="48" t="n"/>
      <c r="H1" s="48" t="n"/>
      <c r="I1" s="48" t="n"/>
      <c r="J1" s="48" t="n"/>
      <c r="K1" s="48" t="n"/>
      <c r="L1" s="48" t="n"/>
      <c r="M1" s="48" t="n"/>
      <c r="N1" s="48" t="n"/>
      <c r="O1" s="48" t="n"/>
      <c r="P1" s="49" t="n"/>
    </row>
    <row r="2">
      <c r="A2" s="2" t="inlineStr">
        <is>
          <t>Faixa INSS (até R$)</t>
        </is>
      </c>
      <c r="B2" s="2" t="inlineStr">
        <is>
          <t>Alíquota INSS</t>
        </is>
      </c>
      <c r="C2" s="2" t="inlineStr">
        <is>
          <t>Dedução INSS (R$)</t>
        </is>
      </c>
      <c r="D2" s="19" t="n"/>
      <c r="E2" s="2" t="inlineStr">
        <is>
          <t>Base IRRF (até R$)</t>
        </is>
      </c>
      <c r="F2" s="2" t="inlineStr">
        <is>
          <t>Alíquota IRRF</t>
        </is>
      </c>
      <c r="G2" s="2" t="inlineStr">
        <is>
          <t>Dedução IRRF (R$)</t>
        </is>
      </c>
      <c r="H2" s="19" t="n"/>
      <c r="I2" s="2" t="inlineStr">
        <is>
          <t>Comercial</t>
        </is>
      </c>
      <c r="J2" s="2" t="inlineStr">
        <is>
          <t>Analista</t>
        </is>
      </c>
      <c r="K2" s="2" t="inlineStr">
        <is>
          <t>São Paulo</t>
        </is>
      </c>
      <c r="L2" s="2" t="inlineStr">
        <is>
          <t>CLT</t>
        </is>
      </c>
      <c r="M2" s="2" t="inlineStr">
        <is>
          <t>Pendente</t>
        </is>
      </c>
      <c r="N2" s="20" t="n">
        <v>0.08</v>
      </c>
      <c r="O2" s="20" t="n">
        <v>0.0833</v>
      </c>
      <c r="P2" s="20" t="n">
        <v>0.1111</v>
      </c>
    </row>
    <row r="3">
      <c r="A3" s="50" t="n">
        <v>1412</v>
      </c>
      <c r="B3" s="22" t="n">
        <v>0.075</v>
      </c>
      <c r="C3" s="50" t="n">
        <v>0</v>
      </c>
      <c r="E3" s="50" t="n">
        <v>2259.2</v>
      </c>
      <c r="F3" s="22" t="n">
        <v>0</v>
      </c>
      <c r="G3" s="50" t="n">
        <v>0</v>
      </c>
      <c r="I3" s="18" t="inlineStr">
        <is>
          <t>Financeiro</t>
        </is>
      </c>
      <c r="J3" s="18" t="inlineStr">
        <is>
          <t>Assistente</t>
        </is>
      </c>
      <c r="K3" s="18" t="inlineStr">
        <is>
          <t>Rio de Janeiro</t>
        </is>
      </c>
      <c r="L3" s="18" t="inlineStr">
        <is>
          <t>PJ</t>
        </is>
      </c>
      <c r="M3" s="18" t="inlineStr">
        <is>
          <t>Fechada</t>
        </is>
      </c>
      <c r="N3" s="18" t="n"/>
      <c r="O3" s="18" t="n"/>
      <c r="P3" s="18" t="n"/>
    </row>
    <row r="4">
      <c r="A4" s="50" t="n">
        <v>2666.68</v>
      </c>
      <c r="B4" s="22" t="n">
        <v>0.09</v>
      </c>
      <c r="C4" s="50" t="n">
        <v>21.18</v>
      </c>
      <c r="E4" s="50" t="n">
        <v>2826.65</v>
      </c>
      <c r="F4" s="22" t="n">
        <v>0.075</v>
      </c>
      <c r="G4" s="50" t="n">
        <v>169.44</v>
      </c>
      <c r="I4" s="18" t="inlineStr">
        <is>
          <t>RH</t>
        </is>
      </c>
      <c r="J4" s="18" t="inlineStr">
        <is>
          <t>Coordenador</t>
        </is>
      </c>
      <c r="K4" s="18" t="inlineStr">
        <is>
          <t>Belo Horizonte</t>
        </is>
      </c>
      <c r="L4" s="18" t="inlineStr">
        <is>
          <t>Estágio</t>
        </is>
      </c>
      <c r="M4" s="18" t="inlineStr">
        <is>
          <t>Revisão</t>
        </is>
      </c>
      <c r="N4" s="18" t="n"/>
      <c r="O4" s="18" t="n"/>
      <c r="P4" s="18" t="n"/>
    </row>
    <row r="5">
      <c r="A5" s="50" t="n">
        <v>4000.03</v>
      </c>
      <c r="B5" s="22" t="n">
        <v>0.12</v>
      </c>
      <c r="C5" s="50" t="n">
        <v>101.18</v>
      </c>
      <c r="E5" s="50" t="n">
        <v>3751.05</v>
      </c>
      <c r="F5" s="22" t="n">
        <v>0.15</v>
      </c>
      <c r="G5" s="50" t="n">
        <v>381.44</v>
      </c>
      <c r="I5" s="18" t="inlineStr">
        <is>
          <t>Operações</t>
        </is>
      </c>
      <c r="J5" s="18" t="inlineStr">
        <is>
          <t>Gerente</t>
        </is>
      </c>
      <c r="K5" s="18" t="inlineStr">
        <is>
          <t>Curitiba</t>
        </is>
      </c>
      <c r="L5" s="18" t="inlineStr">
        <is>
          <t>MEI</t>
        </is>
      </c>
      <c r="M5" s="18" t="n"/>
      <c r="N5" s="18" t="n"/>
      <c r="O5" s="18" t="n"/>
      <c r="P5" s="18" t="n"/>
    </row>
    <row r="6">
      <c r="A6" s="50" t="n">
        <v>7786.02</v>
      </c>
      <c r="B6" s="22" t="n">
        <v>0.14</v>
      </c>
      <c r="C6" s="50" t="n">
        <v>181.18</v>
      </c>
      <c r="E6" s="50" t="n">
        <v>4664.68</v>
      </c>
      <c r="F6" s="22" t="n">
        <v>0.225</v>
      </c>
      <c r="G6" s="50" t="n">
        <v>662.77</v>
      </c>
      <c r="I6" s="18" t="inlineStr">
        <is>
          <t>TI</t>
        </is>
      </c>
      <c r="J6" s="18" t="inlineStr">
        <is>
          <t>Estagiário</t>
        </is>
      </c>
      <c r="K6" s="18" t="inlineStr">
        <is>
          <t>Porto Alegre</t>
        </is>
      </c>
      <c r="L6" s="18" t="n"/>
      <c r="M6" s="18" t="n"/>
      <c r="N6" s="18" t="n"/>
      <c r="O6" s="18" t="n"/>
      <c r="P6" s="18" t="n"/>
    </row>
    <row r="7">
      <c r="A7" s="50" t="n">
        <v>999999999</v>
      </c>
      <c r="B7" s="22" t="n">
        <v>0.14</v>
      </c>
      <c r="C7" s="50" t="n">
        <v>181.18</v>
      </c>
      <c r="E7" s="50" t="n">
        <v>999999999</v>
      </c>
      <c r="F7" s="22" t="n">
        <v>0.275</v>
      </c>
      <c r="G7" s="50" t="n">
        <v>896</v>
      </c>
      <c r="I7" s="18" t="inlineStr">
        <is>
          <t>Administrativo</t>
        </is>
      </c>
      <c r="J7" s="18" t="inlineStr">
        <is>
          <t>Desenvolvedor</t>
        </is>
      </c>
      <c r="K7" s="18" t="inlineStr">
        <is>
          <t>Salvador</t>
        </is>
      </c>
      <c r="L7" s="18" t="n"/>
      <c r="M7" s="18" t="n"/>
      <c r="N7" s="18" t="n"/>
      <c r="O7" s="18" t="n"/>
      <c r="P7" s="18" t="n"/>
    </row>
    <row r="8">
      <c r="A8" s="18" t="n"/>
      <c r="B8" s="18" t="n"/>
      <c r="C8" s="18" t="n"/>
      <c r="E8" s="18" t="n"/>
      <c r="F8" s="18" t="n"/>
      <c r="G8" s="18" t="n"/>
      <c r="I8" s="18" t="n"/>
      <c r="J8" s="18" t="n"/>
      <c r="K8" s="18" t="inlineStr">
        <is>
          <t>Recife</t>
        </is>
      </c>
      <c r="L8" s="18" t="n"/>
      <c r="M8" s="18" t="n"/>
      <c r="N8" s="18" t="n"/>
      <c r="O8" s="18" t="n"/>
      <c r="P8" s="18" t="n"/>
    </row>
    <row r="9">
      <c r="A9" s="18" t="n"/>
      <c r="B9" s="18" t="n"/>
      <c r="C9" s="18" t="n"/>
      <c r="E9" s="18" t="n"/>
      <c r="F9" s="18" t="n"/>
      <c r="G9" s="18" t="n"/>
      <c r="I9" s="18" t="n"/>
      <c r="J9" s="18" t="n"/>
      <c r="K9" s="18" t="inlineStr">
        <is>
          <t>Fortaleza</t>
        </is>
      </c>
      <c r="L9" s="18" t="n"/>
      <c r="M9" s="18" t="n"/>
      <c r="N9" s="18" t="n"/>
      <c r="O9" s="18" t="n"/>
      <c r="P9" s="18" t="n"/>
    </row>
    <row r="10">
      <c r="A10" s="18" t="n"/>
      <c r="B10" s="18" t="n"/>
      <c r="C10" s="18" t="n"/>
      <c r="E10" s="18" t="n"/>
      <c r="F10" s="18" t="n"/>
      <c r="G10" s="18" t="n"/>
      <c r="I10" s="18" t="n"/>
      <c r="J10" s="18" t="n"/>
      <c r="K10" s="18" t="inlineStr">
        <is>
          <t>Brasília</t>
        </is>
      </c>
      <c r="L10" s="18" t="n"/>
      <c r="M10" s="18" t="n"/>
      <c r="N10" s="18" t="n"/>
      <c r="O10" s="18" t="n"/>
      <c r="P10" s="18" t="n"/>
    </row>
    <row r="11">
      <c r="A11" s="18" t="n"/>
      <c r="B11" s="18" t="n"/>
      <c r="C11" s="18" t="n"/>
      <c r="E11" s="18" t="n"/>
      <c r="F11" s="18" t="n"/>
      <c r="G11" s="18" t="n"/>
      <c r="I11" s="18" t="n"/>
      <c r="J11" s="18" t="n"/>
      <c r="K11" s="18" t="inlineStr">
        <is>
          <t>Campinas</t>
        </is>
      </c>
      <c r="L11" s="18" t="n"/>
      <c r="M11" s="18" t="n"/>
      <c r="N11" s="18" t="n"/>
      <c r="O11" s="18" t="n"/>
      <c r="P11" s="18" t="n"/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</cols>
  <sheetData>
    <row r="1" ht="22" customHeight="1">
      <c r="A1" s="23" t="inlineStr">
        <is>
          <t>RESUMO GERENCIAL DA FOLHA DE PAGAMENTO</t>
        </is>
      </c>
    </row>
    <row r="2"/>
    <row r="3">
      <c r="A3" s="2" t="inlineStr">
        <is>
          <t>Indicador</t>
        </is>
      </c>
      <c r="B3" s="2" t="inlineStr">
        <is>
          <t>Valor</t>
        </is>
      </c>
    </row>
    <row r="4">
      <c r="A4" s="24" t="inlineStr">
        <is>
          <t>Total de Colaboradores</t>
        </is>
      </c>
      <c r="B4" s="25">
        <f>COUNTA(Folha_Pagamento!C3:C12)</f>
        <v/>
      </c>
    </row>
    <row r="5">
      <c r="A5" s="26" t="inlineStr">
        <is>
          <t>Total Bruto da Folha</t>
        </is>
      </c>
      <c r="B5" s="51">
        <f>SUM(Folha_Pagamento!T3:T12)</f>
        <v/>
      </c>
    </row>
    <row r="6">
      <c r="A6" s="24" t="inlineStr">
        <is>
          <t>Total Líquido Pago</t>
        </is>
      </c>
      <c r="B6" s="52">
        <f>SUM(Folha_Pagamento!V3:V12)</f>
        <v/>
      </c>
    </row>
    <row r="7">
      <c r="A7" s="26" t="inlineStr">
        <is>
          <t>Total INSS</t>
        </is>
      </c>
      <c r="B7" s="51">
        <f>SUM(Folha_Pagamento!O3:O12)</f>
        <v/>
      </c>
    </row>
    <row r="8">
      <c r="A8" s="24" t="inlineStr">
        <is>
          <t>Total IRRF</t>
        </is>
      </c>
      <c r="B8" s="52">
        <f>SUM(Folha_Pagamento!P3:P12)</f>
        <v/>
      </c>
    </row>
    <row r="9">
      <c r="A9" s="26" t="inlineStr">
        <is>
          <t>Total FGTS</t>
        </is>
      </c>
      <c r="B9" s="51">
        <f>SUM(Folha_Pagamento!Q3:Q12)</f>
        <v/>
      </c>
    </row>
    <row r="10">
      <c r="A10" s="24" t="inlineStr">
        <is>
          <t>Total Provisão 13º</t>
        </is>
      </c>
      <c r="B10" s="52">
        <f>SUM(Folha_Pagamento!R3:R12)</f>
        <v/>
      </c>
    </row>
    <row r="11">
      <c r="A11" s="26" t="inlineStr">
        <is>
          <t>Total Provisão Férias</t>
        </is>
      </c>
      <c r="B11" s="51">
        <f>SUM(Folha_Pagamento!S3:S12)</f>
        <v/>
      </c>
    </row>
    <row r="12">
      <c r="A12" s="24" t="inlineStr">
        <is>
          <t>Custo Total da Empresa</t>
        </is>
      </c>
      <c r="B12" s="52">
        <f>SUM(Folha_Pagamento!W3:W12)</f>
        <v/>
      </c>
    </row>
    <row r="13">
      <c r="A13" s="26" t="inlineStr">
        <is>
          <t>Ticket Médio por Colaborador</t>
        </is>
      </c>
      <c r="B13" s="51">
        <f>IFERROR(AVERAGE(Folha_Pagamento!W3:W12),0)</f>
        <v/>
      </c>
    </row>
    <row r="14">
      <c r="A14" s="24" t="inlineStr">
        <is>
          <t>% Encargos sobre Bruto</t>
        </is>
      </c>
      <c r="B14" s="29">
        <f>IFERROR((SUM(Folha_Pagamento!O3:O12)+SUM(Folha_Pagamento!P3:P12)+SUM(Folha_Pagamento!Q3:Q12))/SUM(Folha_Pagamento!T3:T12),0)</f>
        <v/>
      </c>
    </row>
    <row r="15"/>
    <row r="16"/>
    <row r="17">
      <c r="A17" s="2" t="inlineStr">
        <is>
          <t>Departamento</t>
        </is>
      </c>
      <c r="B17" s="2" t="inlineStr">
        <is>
          <t>Qtd. Colaboradores</t>
        </is>
      </c>
      <c r="C17" s="2" t="inlineStr">
        <is>
          <t>Custo Empresa (R$)</t>
        </is>
      </c>
    </row>
    <row r="18">
      <c r="A18" s="30" t="inlineStr">
        <is>
          <t>Comercial</t>
        </is>
      </c>
      <c r="B18" s="30">
        <f>COUNTIF(Folha_Pagamento!F3:F12,A18)</f>
        <v/>
      </c>
      <c r="C18" s="53">
        <f>SUMIF(Folha_Pagamento!F3:F12,A18,Folha_Pagamento!W3:W12)</f>
        <v/>
      </c>
    </row>
    <row r="19">
      <c r="A19" s="32" t="inlineStr">
        <is>
          <t>Financeiro</t>
        </is>
      </c>
      <c r="B19" s="32">
        <f>COUNTIF(Folha_Pagamento!F3:F12,A19)</f>
        <v/>
      </c>
      <c r="C19" s="54">
        <f>SUMIF(Folha_Pagamento!F3:F12,A19,Folha_Pagamento!W3:W12)</f>
        <v/>
      </c>
    </row>
    <row r="20">
      <c r="A20" s="30" t="inlineStr">
        <is>
          <t>RH</t>
        </is>
      </c>
      <c r="B20" s="30">
        <f>COUNTIF(Folha_Pagamento!F3:F12,A20)</f>
        <v/>
      </c>
      <c r="C20" s="53">
        <f>SUMIF(Folha_Pagamento!F3:F12,A20,Folha_Pagamento!W3:W12)</f>
        <v/>
      </c>
    </row>
    <row r="21">
      <c r="A21" s="32" t="inlineStr">
        <is>
          <t>Operações</t>
        </is>
      </c>
      <c r="B21" s="32">
        <f>COUNTIF(Folha_Pagamento!F3:F12,A21)</f>
        <v/>
      </c>
      <c r="C21" s="54">
        <f>SUMIF(Folha_Pagamento!F3:F12,A21,Folha_Pagamento!W3:W12)</f>
        <v/>
      </c>
    </row>
    <row r="22">
      <c r="A22" s="30" t="inlineStr">
        <is>
          <t>TI</t>
        </is>
      </c>
      <c r="B22" s="30">
        <f>COUNTIF(Folha_Pagamento!F3:F12,A22)</f>
        <v/>
      </c>
      <c r="C22" s="53">
        <f>SUMIF(Folha_Pagamento!F3:F12,A22,Folha_Pagamento!W3:W12)</f>
        <v/>
      </c>
    </row>
    <row r="23">
      <c r="A23" s="32" t="inlineStr">
        <is>
          <t>Administrativo</t>
        </is>
      </c>
      <c r="B23" s="32">
        <f>COUNTIF(Folha_Pagamento!F3:F12,A23)</f>
        <v/>
      </c>
      <c r="C23" s="54">
        <f>SUMIF(Folha_Pagamento!F3:F12,A23,Folha_Pagamento!W3:W12)</f>
        <v/>
      </c>
    </row>
    <row r="24"/>
    <row r="25"/>
    <row r="26">
      <c r="A26" s="2" t="inlineStr">
        <is>
          <t>Cidade</t>
        </is>
      </c>
      <c r="B26" s="2" t="inlineStr">
        <is>
          <t>Qtd. Colaboradores</t>
        </is>
      </c>
    </row>
    <row r="27">
      <c r="A27" s="30" t="inlineStr">
        <is>
          <t>São Paulo</t>
        </is>
      </c>
      <c r="B27" s="30">
        <f>COUNTIF(Folha_Pagamento!E3:E12,A27)</f>
        <v/>
      </c>
    </row>
    <row r="28">
      <c r="A28" s="32" t="inlineStr">
        <is>
          <t>Rio de Janeiro</t>
        </is>
      </c>
      <c r="B28" s="32">
        <f>COUNTIF(Folha_Pagamento!E3:E12,A28)</f>
        <v/>
      </c>
    </row>
    <row r="29">
      <c r="A29" s="30" t="inlineStr">
        <is>
          <t>Belo Horizonte</t>
        </is>
      </c>
      <c r="B29" s="30">
        <f>COUNTIF(Folha_Pagamento!E3:E12,A29)</f>
        <v/>
      </c>
    </row>
    <row r="30">
      <c r="A30" s="32" t="inlineStr">
        <is>
          <t>Curitiba</t>
        </is>
      </c>
      <c r="B30" s="32">
        <f>COUNTIF(Folha_Pagamento!E3:E12,A30)</f>
        <v/>
      </c>
    </row>
    <row r="31">
      <c r="A31" s="30" t="inlineStr">
        <is>
          <t>Porto Alegre</t>
        </is>
      </c>
      <c r="B31" s="30">
        <f>COUNTIF(Folha_Pagamento!E3:E12,A31)</f>
        <v/>
      </c>
    </row>
    <row r="32">
      <c r="A32" s="32" t="inlineStr">
        <is>
          <t>Salvador</t>
        </is>
      </c>
      <c r="B32" s="32">
        <f>COUNTIF(Folha_Pagamento!E3:E12,A32)</f>
        <v/>
      </c>
    </row>
    <row r="33">
      <c r="A33" s="30" t="inlineStr">
        <is>
          <t>Recife</t>
        </is>
      </c>
      <c r="B33" s="30">
        <f>COUNTIF(Folha_Pagamento!E3:E12,A33)</f>
        <v/>
      </c>
    </row>
    <row r="34">
      <c r="A34" s="32" t="inlineStr">
        <is>
          <t>Fortaleza</t>
        </is>
      </c>
      <c r="B34" s="32">
        <f>COUNTIF(Folha_Pagamento!E3:E12,A34)</f>
        <v/>
      </c>
    </row>
    <row r="35">
      <c r="A35" s="30" t="inlineStr">
        <is>
          <t>Brasília</t>
        </is>
      </c>
      <c r="B35" s="30">
        <f>COUNTIF(Folha_Pagamento!E3:E12,A35)</f>
        <v/>
      </c>
    </row>
    <row r="36">
      <c r="A36" s="32" t="inlineStr">
        <is>
          <t>Campinas</t>
        </is>
      </c>
      <c r="B36" s="32">
        <f>COUNTIF(Folha_Pagamento!E3:E12,A36)</f>
        <v/>
      </c>
    </row>
    <row r="37"/>
    <row r="38"/>
    <row r="39">
      <c r="A39" s="2" t="inlineStr">
        <is>
          <t>Regime</t>
        </is>
      </c>
      <c r="B39" s="2" t="inlineStr">
        <is>
          <t>Qtd. Colaboradores</t>
        </is>
      </c>
      <c r="C39" s="2" t="inlineStr">
        <is>
          <t>Custo Empresa (R$)</t>
        </is>
      </c>
    </row>
    <row r="40">
      <c r="A40" s="30" t="inlineStr">
        <is>
          <t>CLT</t>
        </is>
      </c>
      <c r="B40" s="30">
        <f>COUNTIF(Folha_Pagamento!H3:H12,A40)</f>
        <v/>
      </c>
      <c r="C40" s="53">
        <f>SUMIF(Folha_Pagamento!H3:H12,A40,Folha_Pagamento!W3:W12)</f>
        <v/>
      </c>
    </row>
    <row r="41">
      <c r="A41" s="32" t="inlineStr">
        <is>
          <t>PJ</t>
        </is>
      </c>
      <c r="B41" s="32">
        <f>COUNTIF(Folha_Pagamento!H3:H12,A41)</f>
        <v/>
      </c>
      <c r="C41" s="54">
        <f>SUMIF(Folha_Pagamento!H3:H12,A41,Folha_Pagamento!W3:W12)</f>
        <v/>
      </c>
    </row>
    <row r="42">
      <c r="A42" s="30" t="inlineStr">
        <is>
          <t>Estágio</t>
        </is>
      </c>
      <c r="B42" s="30">
        <f>COUNTIF(Folha_Pagamento!H3:H12,A42)</f>
        <v/>
      </c>
      <c r="C42" s="53">
        <f>SUMIF(Folha_Pagamento!H3:H12,A42,Folha_Pagamento!W3:W12)</f>
        <v/>
      </c>
    </row>
    <row r="43">
      <c r="A43" s="32" t="inlineStr">
        <is>
          <t>MEI</t>
        </is>
      </c>
      <c r="B43" s="32">
        <f>COUNTIF(Folha_Pagamento!H3:H12,A43)</f>
        <v/>
      </c>
      <c r="C43" s="54">
        <f>SUMIF(Folha_Pagamento!H3:H12,A43,Folha_Pagamento!W3:W12)</f>
        <v/>
      </c>
    </row>
    <row r="44"/>
    <row r="45"/>
    <row r="46">
      <c r="A46" s="2" t="inlineStr">
        <is>
          <t>Mês Referência</t>
        </is>
      </c>
      <c r="B46" s="2" t="inlineStr">
        <is>
          <t>Custo Total (R$)</t>
        </is>
      </c>
    </row>
    <row r="47">
      <c r="A47" s="55" t="n">
        <v>46023</v>
      </c>
      <c r="B47" s="53">
        <f>SUMIF(Folha_Pagamento!A3:A12,A47,Folha_Pagamento!W3:W12)</f>
        <v/>
      </c>
    </row>
    <row r="48">
      <c r="A48" s="56" t="n">
        <v>46054</v>
      </c>
      <c r="B48" s="54">
        <f>SUMIF(Folha_Pagamento!A3:A12,A48,Folha_Pagamento!W3:W12)</f>
        <v/>
      </c>
    </row>
    <row r="49">
      <c r="A49" s="55" t="n">
        <v>46082</v>
      </c>
      <c r="B49" s="53">
        <f>SUMIF(Folha_Pagamento!A3:A12,A49,Folha_Pagamento!W3:W12)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 ht="24" customHeight="1">
      <c r="A1" s="23" t="inlineStr">
        <is>
          <t>INSTRUÇÕES DE USO - FOLHA DE PAGAMENTO</t>
        </is>
      </c>
    </row>
    <row r="2"/>
    <row r="3" ht="46" customHeight="1">
      <c r="A3" s="36" t="inlineStr">
        <is>
          <t>Aba Folha_Pagamento</t>
        </is>
      </c>
      <c r="B3" s="37" t="inlineStr">
        <is>
          <t>Base principal com os lançamentos mensais dos colaboradores. Preencha as colunas em amarelo (Salário Base, Horas Extras, Adicional Noturno, Comissões, Vale-Transporte e Outros Descontos). As demais colunas são calculadas automaticamente por fórmulas (INSS, IRRF, FGTS, provisões, totais e status).</t>
        </is>
      </c>
    </row>
    <row r="4"/>
    <row r="5" ht="46" customHeight="1">
      <c r="A5" s="36" t="inlineStr">
        <is>
          <t>Aba Resumo</t>
        </is>
      </c>
      <c r="B5" s="37" t="inlineStr">
        <is>
          <t>Indicadores consolidados por mês, departamento, cidade e regime de contratação, além dos gráficos de Custo por Departamento, Distribuição por Regime e Evolução Mensal do custo total.</t>
        </is>
      </c>
    </row>
    <row r="6"/>
    <row r="7" ht="46" customHeight="1">
      <c r="A7" s="36" t="inlineStr">
        <is>
          <t>Aba Listas_Apoio</t>
        </is>
      </c>
      <c r="B7" s="37" t="inlineStr">
        <is>
          <t>Tabelas auxiliares usadas pelas fórmulas de VLOOKUP e pelas listas suspensas (departamentos, cargos, cidades, regimes, status, faixas de INSS e IRRF e percentuais de FGTS/provisões).</t>
        </is>
      </c>
    </row>
    <row r="8"/>
    <row r="9" ht="46" customHeight="1">
      <c r="A9" s="36" t="inlineStr">
        <is>
          <t>Campos Obrigatórios</t>
        </is>
      </c>
      <c r="B9" s="37" t="inlineStr">
        <is>
          <t>Mês Referência, Matrícula, Nome do Colaborador, CPF, Cidade, Departamento, Cargo, Regime de Contratação e Salário Base devem sempre ser preenchidos.</t>
        </is>
      </c>
    </row>
    <row r="10"/>
    <row r="11" ht="46" customHeight="1">
      <c r="A11" s="36" t="inlineStr">
        <is>
          <t>Status da Folha</t>
        </is>
      </c>
      <c r="B11" s="37" t="inlineStr">
        <is>
          <t>Calculado automaticamente: "Pendente" quando há valor líquido a pagar maior que zero, ou "Fechada" quando o valor já foi zerado após o pagamento.</t>
        </is>
      </c>
    </row>
    <row r="12"/>
    <row r="13" ht="46" customHeight="1">
      <c r="A13" s="36" t="inlineStr">
        <is>
          <t>Legenda de Cores</t>
        </is>
      </c>
      <c r="B13" s="37" t="inlineStr">
        <is>
          <t>Amarelo claro = célula de entrada de dados. Verde = valores/indicadores positivos. Vermelho = alertas ou valores pendentes. Cabeçalhos em verde-escuro (#0F766E) e sub-cabeçalhos em verde-água (#14B8A6).</t>
        </is>
      </c>
    </row>
    <row r="14"/>
    <row r="15"/>
    <row r="16">
      <c r="A16" s="19" t="inlineStr">
        <is>
          <t>Cor</t>
        </is>
      </c>
      <c r="B16" s="19" t="inlineStr">
        <is>
          <t>Significado</t>
        </is>
      </c>
    </row>
    <row r="17">
      <c r="A17" s="38" t="inlineStr"/>
      <c r="B17" s="39" t="inlineStr">
        <is>
          <t>Célula de entrada de dados (editável)</t>
        </is>
      </c>
      <c r="C17" s="48" t="n"/>
      <c r="D17" s="49" t="n"/>
    </row>
    <row r="18">
      <c r="A18" s="40" t="inlineStr"/>
      <c r="B18" s="39" t="inlineStr">
        <is>
          <t>Folha fechada / situação regular</t>
        </is>
      </c>
      <c r="C18" s="48" t="n"/>
      <c r="D18" s="49" t="n"/>
    </row>
    <row r="19">
      <c r="A19" s="41" t="inlineStr"/>
      <c r="B19" s="39" t="inlineStr">
        <is>
          <t>Folha pendente / requer atenção</t>
        </is>
      </c>
      <c r="C19" s="48" t="n"/>
      <c r="D19" s="49" t="n"/>
    </row>
  </sheetData>
  <mergeCells count="17">
    <mergeCell ref="A1:D1"/>
    <mergeCell ref="A3"/>
    <mergeCell ref="B3:D3"/>
    <mergeCell ref="A5"/>
    <mergeCell ref="B5:D5"/>
    <mergeCell ref="A7"/>
    <mergeCell ref="B7:D7"/>
    <mergeCell ref="A9"/>
    <mergeCell ref="B9:D9"/>
    <mergeCell ref="A11"/>
    <mergeCell ref="B11:D11"/>
    <mergeCell ref="A13"/>
    <mergeCell ref="B13:D13"/>
    <mergeCell ref="B16:D16"/>
    <mergeCell ref="B17:D17"/>
    <mergeCell ref="B18:D18"/>
    <mergeCell ref="B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2026-07-13T12:57:36Z</dcterms:created>
  <dcterms:modified xmlns:dcterms="http://purl.org/dc/terms/" xmlns:xsi="http://www.w3.org/2001/XMLSchema-instance" xsi:type="dcterms:W3CDTF">2026-07-13T12:57:36Z</dcterms:modified>
</cp:coreProperties>
</file>