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o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4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0" fontId="2" fillId="6" borderId="1" pivotButton="0" quotePrefix="0" xfId="0"/>
    <xf numFmtId="165" fontId="2" fillId="6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3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0" fillId="4" borderId="1" pivotButton="0" quotePrefix="0" xfId="0"/>
    <xf numFmtId="165" fontId="0" fillId="4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2" fillId="6" borderId="0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3" fillId="4" borderId="1" applyAlignment="1" pivotButton="0" quotePrefix="0" xfId="0">
      <alignment horizontal="center" vertical="top"/>
    </xf>
    <xf numFmtId="0" fontId="0" fillId="4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center" vertical="top"/>
    </xf>
    <xf numFmtId="0" fontId="0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FBBF24"/>
          <bgColor rgb="00FBBF24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Contratos por Status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'Dashboard'!$A$12:$A$15</f>
            </numRef>
          </cat>
          <val>
            <numRef>
              <f>'Dashboard'!$B$12:$B$15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Total por Contrato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'Dashboard'!$E$12:$E$20</f>
            </numRef>
          </cat>
          <val>
            <numRef>
              <f>'Dashboard'!$F$12:$F$20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Total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22" customWidth="1" min="3" max="3"/>
    <col width="16" customWidth="1" min="4" max="4"/>
    <col width="16" customWidth="1" min="5" max="5"/>
    <col width="13" customWidth="1" min="6" max="6"/>
    <col width="13" customWidth="1" min="7" max="7"/>
    <col width="16" customWidth="1" min="8" max="8"/>
    <col width="12" customWidth="1" min="9" max="9"/>
    <col width="16" customWidth="1" min="10" max="10"/>
    <col width="12" customWidth="1" min="11" max="11"/>
    <col width="13" customWidth="1" min="12" max="12"/>
    <col width="13" customWidth="1" min="13" max="13"/>
    <col width="18" customWidth="1" min="14" max="14"/>
  </cols>
  <sheetData>
    <row r="1" ht="28" customHeight="1">
      <c r="A1" s="1" t="inlineStr">
        <is>
          <t>GESTÃO DE CONTRATOS - CONTROLE GERAL</t>
        </is>
      </c>
    </row>
    <row r="2"/>
    <row r="3">
      <c r="A3" s="2" t="inlineStr">
        <is>
          <t>ID</t>
        </is>
      </c>
      <c r="B3" s="2" t="inlineStr">
        <is>
          <t>Contrato</t>
        </is>
      </c>
      <c r="C3" s="2" t="inlineStr">
        <is>
          <t>Cliente</t>
        </is>
      </c>
      <c r="D3" s="2" t="inlineStr">
        <is>
          <t>Cidade</t>
        </is>
      </c>
      <c r="E3" s="2" t="inlineStr">
        <is>
          <t>Tipo de Contrato</t>
        </is>
      </c>
      <c r="F3" s="2" t="inlineStr">
        <is>
          <t>Data Início</t>
        </is>
      </c>
      <c r="G3" s="2" t="inlineStr">
        <is>
          <t>Data Fim</t>
        </is>
      </c>
      <c r="H3" s="2" t="inlineStr">
        <is>
          <t>Valor Mensal (R$)</t>
        </is>
      </c>
      <c r="I3" s="2" t="inlineStr">
        <is>
          <t>Duração (meses)</t>
        </is>
      </c>
      <c r="J3" s="2" t="inlineStr">
        <is>
          <t>Valor Total (R$)</t>
        </is>
      </c>
      <c r="K3" s="2" t="inlineStr">
        <is>
          <t>Status</t>
        </is>
      </c>
      <c r="L3" s="2" t="inlineStr">
        <is>
          <t>Dias p/ Vencer</t>
        </is>
      </c>
      <c r="M3" s="2" t="inlineStr">
        <is>
          <t>Situação</t>
        </is>
      </c>
      <c r="N3" s="2" t="inlineStr">
        <is>
          <t>Responsável</t>
        </is>
      </c>
    </row>
    <row r="4">
      <c r="A4" s="3" t="inlineStr">
        <is>
          <t>CT-2026-001</t>
        </is>
      </c>
      <c r="B4" s="4" t="inlineStr">
        <is>
          <t>Prestação de Serviços de TI</t>
        </is>
      </c>
      <c r="C4" s="4" t="inlineStr">
        <is>
          <t>Tech Solutions Ltda</t>
        </is>
      </c>
      <c r="D4" s="3" t="inlineStr">
        <is>
          <t>São Paulo</t>
        </is>
      </c>
      <c r="E4" s="3" t="inlineStr">
        <is>
          <t>Serviços</t>
        </is>
      </c>
      <c r="F4" s="5" t="inlineStr">
        <is>
          <t>15/01/2026</t>
        </is>
      </c>
      <c r="G4" s="5" t="inlineStr">
        <is>
          <t>14/01/2027</t>
        </is>
      </c>
      <c r="H4" s="6" t="n">
        <v>12000</v>
      </c>
      <c r="I4" s="7" t="n">
        <v>12</v>
      </c>
      <c r="J4" s="8">
        <f>H4*I4</f>
        <v/>
      </c>
      <c r="K4" s="7" t="inlineStr">
        <is>
          <t>Ativo</t>
        </is>
      </c>
      <c r="L4" s="3">
        <f>G4-TODAY()</f>
        <v/>
      </c>
      <c r="M4" s="3">
        <f>IF(K4="Encerrado","Encerrado",IF(L4&lt;0,"Vencido",IF(L4&lt;=30,"A Vencer","Vigente")))</f>
        <v/>
      </c>
      <c r="N4" s="3" t="inlineStr">
        <is>
          <t>João Silva</t>
        </is>
      </c>
    </row>
    <row r="5">
      <c r="A5" s="9" t="inlineStr">
        <is>
          <t>CT-2026-002</t>
        </is>
      </c>
      <c r="B5" s="10" t="inlineStr">
        <is>
          <t>Locação de Equipamentos</t>
        </is>
      </c>
      <c r="C5" s="10" t="inlineStr">
        <is>
          <t>Construtora Alfa S/A</t>
        </is>
      </c>
      <c r="D5" s="9" t="inlineStr">
        <is>
          <t>Rio de Janeiro</t>
        </is>
      </c>
      <c r="E5" s="9" t="inlineStr">
        <is>
          <t>Locação</t>
        </is>
      </c>
      <c r="F5" s="11" t="inlineStr">
        <is>
          <t>01/02/2026</t>
        </is>
      </c>
      <c r="G5" s="11" t="inlineStr">
        <is>
          <t>31/07/2026</t>
        </is>
      </c>
      <c r="H5" s="6" t="n">
        <v>8500</v>
      </c>
      <c r="I5" s="7" t="n">
        <v>6</v>
      </c>
      <c r="J5" s="8">
        <f>H5*I5</f>
        <v/>
      </c>
      <c r="K5" s="7" t="inlineStr">
        <is>
          <t>Ativo</t>
        </is>
      </c>
      <c r="L5" s="9">
        <f>G5-TODAY()</f>
        <v/>
      </c>
      <c r="M5" s="9">
        <f>IF(K5="Encerrado","Encerrado",IF(L5&lt;0,"Vencido",IF(L5&lt;=30,"A Vencer","Vigente")))</f>
        <v/>
      </c>
      <c r="N5" s="9" t="inlineStr">
        <is>
          <t>Maria Oliveira</t>
        </is>
      </c>
    </row>
    <row r="6">
      <c r="A6" s="3" t="inlineStr">
        <is>
          <t>CT-2026-003</t>
        </is>
      </c>
      <c r="B6" s="4" t="inlineStr">
        <is>
          <t>Consultoria Jurídica</t>
        </is>
      </c>
      <c r="C6" s="4" t="inlineStr">
        <is>
          <t>Grupo Beta Comércio</t>
        </is>
      </c>
      <c r="D6" s="3" t="inlineStr">
        <is>
          <t>Belo Horizonte</t>
        </is>
      </c>
      <c r="E6" s="3" t="inlineStr">
        <is>
          <t>Consultoria</t>
        </is>
      </c>
      <c r="F6" s="5" t="inlineStr">
        <is>
          <t>10/03/2026</t>
        </is>
      </c>
      <c r="G6" s="5" t="inlineStr">
        <is>
          <t>09/09/2026</t>
        </is>
      </c>
      <c r="H6" s="6" t="n">
        <v>6500</v>
      </c>
      <c r="I6" s="7" t="n">
        <v>6</v>
      </c>
      <c r="J6" s="8">
        <f>H6*I6</f>
        <v/>
      </c>
      <c r="K6" s="7" t="inlineStr">
        <is>
          <t>Ativo</t>
        </is>
      </c>
      <c r="L6" s="3">
        <f>G6-TODAY()</f>
        <v/>
      </c>
      <c r="M6" s="3">
        <f>IF(K6="Encerrado","Encerrado",IF(L6&lt;0,"Vencido",IF(L6&lt;=30,"A Vencer","Vigente")))</f>
        <v/>
      </c>
      <c r="N6" s="3" t="inlineStr">
        <is>
          <t>Pedro Santos</t>
        </is>
      </c>
    </row>
    <row r="7">
      <c r="A7" s="9" t="inlineStr">
        <is>
          <t>CT-2026-004</t>
        </is>
      </c>
      <c r="B7" s="10" t="inlineStr">
        <is>
          <t>Manutenção Predial</t>
        </is>
      </c>
      <c r="C7" s="10" t="inlineStr">
        <is>
          <t>Condomínio Jardins</t>
        </is>
      </c>
      <c r="D7" s="9" t="inlineStr">
        <is>
          <t>Curitiba</t>
        </is>
      </c>
      <c r="E7" s="9" t="inlineStr">
        <is>
          <t>Manutenção</t>
        </is>
      </c>
      <c r="F7" s="11" t="inlineStr">
        <is>
          <t>01/01/2026</t>
        </is>
      </c>
      <c r="G7" s="11" t="inlineStr">
        <is>
          <t>31/12/2026</t>
        </is>
      </c>
      <c r="H7" s="6" t="n">
        <v>4200</v>
      </c>
      <c r="I7" s="7" t="n">
        <v>12</v>
      </c>
      <c r="J7" s="8">
        <f>H7*I7</f>
        <v/>
      </c>
      <c r="K7" s="7" t="inlineStr">
        <is>
          <t>Ativo</t>
        </is>
      </c>
      <c r="L7" s="9">
        <f>G7-TODAY()</f>
        <v/>
      </c>
      <c r="M7" s="9">
        <f>IF(K7="Encerrado","Encerrado",IF(L7&lt;0,"Vencido",IF(L7&lt;=30,"A Vencer","Vigente")))</f>
        <v/>
      </c>
      <c r="N7" s="9" t="inlineStr">
        <is>
          <t>Ana Souza</t>
        </is>
      </c>
    </row>
    <row r="8">
      <c r="A8" s="3" t="inlineStr">
        <is>
          <t>CT-2026-005</t>
        </is>
      </c>
      <c r="B8" s="4" t="inlineStr">
        <is>
          <t>Fornecimento de Insumos</t>
        </is>
      </c>
      <c r="C8" s="4" t="inlineStr">
        <is>
          <t>Indústria Gama Ltda</t>
        </is>
      </c>
      <c r="D8" s="3" t="inlineStr">
        <is>
          <t>Porto Alegre</t>
        </is>
      </c>
      <c r="E8" s="3" t="inlineStr">
        <is>
          <t>Fornecimento</t>
        </is>
      </c>
      <c r="F8" s="5" t="inlineStr">
        <is>
          <t>05/04/2026</t>
        </is>
      </c>
      <c r="G8" s="5" t="inlineStr">
        <is>
          <t>04/10/2026</t>
        </is>
      </c>
      <c r="H8" s="6" t="n">
        <v>15000</v>
      </c>
      <c r="I8" s="7" t="n">
        <v>6</v>
      </c>
      <c r="J8" s="8">
        <f>H8*I8</f>
        <v/>
      </c>
      <c r="K8" s="7" t="inlineStr">
        <is>
          <t>Ativo</t>
        </is>
      </c>
      <c r="L8" s="3">
        <f>G8-TODAY()</f>
        <v/>
      </c>
      <c r="M8" s="3">
        <f>IF(K8="Encerrado","Encerrado",IF(L8&lt;0,"Vencido",IF(L8&lt;=30,"A Vencer","Vigente")))</f>
        <v/>
      </c>
      <c r="N8" s="3" t="inlineStr">
        <is>
          <t>Carlos Pereira</t>
        </is>
      </c>
    </row>
    <row r="9">
      <c r="A9" s="9" t="inlineStr">
        <is>
          <t>CT-2026-006</t>
        </is>
      </c>
      <c r="B9" s="10" t="inlineStr">
        <is>
          <t>Serviços de Limpeza</t>
        </is>
      </c>
      <c r="C9" s="10" t="inlineStr">
        <is>
          <t>Rede Hospitalar Vida</t>
        </is>
      </c>
      <c r="D9" s="9" t="inlineStr">
        <is>
          <t>Salvador</t>
        </is>
      </c>
      <c r="E9" s="9" t="inlineStr">
        <is>
          <t>Serviços</t>
        </is>
      </c>
      <c r="F9" s="11" t="inlineStr">
        <is>
          <t>01/02/2026</t>
        </is>
      </c>
      <c r="G9" s="11" t="inlineStr">
        <is>
          <t>31/01/2027</t>
        </is>
      </c>
      <c r="H9" s="6" t="n">
        <v>5800</v>
      </c>
      <c r="I9" s="7" t="n">
        <v>12</v>
      </c>
      <c r="J9" s="8">
        <f>H9*I9</f>
        <v/>
      </c>
      <c r="K9" s="7" t="inlineStr">
        <is>
          <t>Ativo</t>
        </is>
      </c>
      <c r="L9" s="9">
        <f>G9-TODAY()</f>
        <v/>
      </c>
      <c r="M9" s="9">
        <f>IF(K9="Encerrado","Encerrado",IF(L9&lt;0,"Vencido",IF(L9&lt;=30,"A Vencer","Vigente")))</f>
        <v/>
      </c>
      <c r="N9" s="9" t="inlineStr">
        <is>
          <t>Juliana Costa</t>
        </is>
      </c>
    </row>
    <row r="10">
      <c r="A10" s="3" t="inlineStr">
        <is>
          <t>CT-2026-007</t>
        </is>
      </c>
      <c r="B10" s="4" t="inlineStr">
        <is>
          <t>Locação de Veículos</t>
        </is>
      </c>
      <c r="C10" s="4" t="inlineStr">
        <is>
          <t>Transportadora Delta</t>
        </is>
      </c>
      <c r="D10" s="3" t="inlineStr">
        <is>
          <t>Recife</t>
        </is>
      </c>
      <c r="E10" s="3" t="inlineStr">
        <is>
          <t>Locação</t>
        </is>
      </c>
      <c r="F10" s="5" t="inlineStr">
        <is>
          <t>15/05/2026</t>
        </is>
      </c>
      <c r="G10" s="5" t="inlineStr">
        <is>
          <t>14/08/2026</t>
        </is>
      </c>
      <c r="H10" s="6" t="n">
        <v>9200</v>
      </c>
      <c r="I10" s="7" t="n">
        <v>3</v>
      </c>
      <c r="J10" s="8">
        <f>H10*I10</f>
        <v/>
      </c>
      <c r="K10" s="7" t="inlineStr">
        <is>
          <t>Suspenso</t>
        </is>
      </c>
      <c r="L10" s="3">
        <f>G10-TODAY()</f>
        <v/>
      </c>
      <c r="M10" s="3">
        <f>IF(K10="Encerrado","Encerrado",IF(L10&lt;0,"Vencido",IF(L10&lt;=30,"A Vencer","Vigente")))</f>
        <v/>
      </c>
      <c r="N10" s="3" t="inlineStr">
        <is>
          <t>Rafael Almeida</t>
        </is>
      </c>
    </row>
    <row r="11">
      <c r="A11" s="9" t="inlineStr">
        <is>
          <t>CT-2026-008</t>
        </is>
      </c>
      <c r="B11" s="10" t="inlineStr">
        <is>
          <t>Consultoria Financeira</t>
        </is>
      </c>
      <c r="C11" s="10" t="inlineStr">
        <is>
          <t>Banco Regional S/A</t>
        </is>
      </c>
      <c r="D11" s="9" t="inlineStr">
        <is>
          <t>Fortaleza</t>
        </is>
      </c>
      <c r="E11" s="9" t="inlineStr">
        <is>
          <t>Consultoria</t>
        </is>
      </c>
      <c r="F11" s="11" t="inlineStr">
        <is>
          <t>01/03/2026</t>
        </is>
      </c>
      <c r="G11" s="11" t="inlineStr">
        <is>
          <t>28/02/2027</t>
        </is>
      </c>
      <c r="H11" s="6" t="n">
        <v>11000</v>
      </c>
      <c r="I11" s="7" t="n">
        <v>12</v>
      </c>
      <c r="J11" s="8">
        <f>H11*I11</f>
        <v/>
      </c>
      <c r="K11" s="7" t="inlineStr">
        <is>
          <t>Ativo</t>
        </is>
      </c>
      <c r="L11" s="9">
        <f>G11-TODAY()</f>
        <v/>
      </c>
      <c r="M11" s="9">
        <f>IF(K11="Encerrado","Encerrado",IF(L11&lt;0,"Vencido",IF(L11&lt;=30,"A Vencer","Vigente")))</f>
        <v/>
      </c>
      <c r="N11" s="9" t="inlineStr">
        <is>
          <t>Camila Ferreira</t>
        </is>
      </c>
    </row>
    <row r="12">
      <c r="A12" s="3" t="inlineStr">
        <is>
          <t>CT-2026-009</t>
        </is>
      </c>
      <c r="B12" s="4" t="inlineStr">
        <is>
          <t>Suporte de Software</t>
        </is>
      </c>
      <c r="C12" s="4" t="inlineStr">
        <is>
          <t>Tech Solutions Ltda</t>
        </is>
      </c>
      <c r="D12" s="3" t="inlineStr">
        <is>
          <t>São Paulo</t>
        </is>
      </c>
      <c r="E12" s="3" t="inlineStr">
        <is>
          <t>Suporte</t>
        </is>
      </c>
      <c r="F12" s="5" t="inlineStr">
        <is>
          <t>10/01/2026</t>
        </is>
      </c>
      <c r="G12" s="5" t="inlineStr">
        <is>
          <t>09/07/2026</t>
        </is>
      </c>
      <c r="H12" s="6" t="n">
        <v>3200</v>
      </c>
      <c r="I12" s="7" t="n">
        <v>6</v>
      </c>
      <c r="J12" s="8">
        <f>H12*I12</f>
        <v/>
      </c>
      <c r="K12" s="7" t="inlineStr">
        <is>
          <t>Encerrado</t>
        </is>
      </c>
      <c r="L12" s="3">
        <f>G12-TODAY()</f>
        <v/>
      </c>
      <c r="M12" s="3">
        <f>IF(K12="Encerrado","Encerrado",IF(L12&lt;0,"Vencido",IF(L12&lt;=30,"A Vencer","Vigente")))</f>
        <v/>
      </c>
      <c r="N12" s="3" t="inlineStr">
        <is>
          <t>João Silva</t>
        </is>
      </c>
    </row>
    <row r="13">
      <c r="A13" s="12" t="n"/>
      <c r="B13" s="12" t="inlineStr">
        <is>
          <t>TOTAIS / MÉDIAS</t>
        </is>
      </c>
      <c r="C13" s="12" t="n"/>
      <c r="D13" s="12" t="n"/>
      <c r="E13" s="12" t="n"/>
      <c r="F13" s="12" t="n"/>
      <c r="G13" s="12" t="n"/>
      <c r="H13" s="13">
        <f>AVERAGE(H4:H12)</f>
        <v/>
      </c>
      <c r="I13" s="12">
        <f>SUM(I4:I12)</f>
        <v/>
      </c>
      <c r="J13" s="13">
        <f>SUM(J4:J12)</f>
        <v/>
      </c>
      <c r="K13" s="12" t="n"/>
      <c r="L13" s="12" t="n"/>
      <c r="M13" s="12" t="n"/>
      <c r="N13" s="12" t="n"/>
    </row>
  </sheetData>
  <mergeCells count="1">
    <mergeCell ref="A1:N1"/>
  </mergeCells>
  <conditionalFormatting sqref="M4:M12">
    <cfRule type="expression" priority="1" dxfId="0" stopIfTrue="1">
      <formula>$M4="Vencido"</formula>
    </cfRule>
    <cfRule type="expression" priority="2" dxfId="1" stopIfTrue="1">
      <formula>$M4="A Vencer"</formula>
    </cfRule>
    <cfRule type="expression" priority="3" dxfId="2" stopIfTrue="1">
      <formula>$M4="Vigente"</formula>
    </cfRule>
  </conditionalFormatting>
  <dataValidations count="1">
    <dataValidation sqref="K4:K12" showErrorMessage="1" showInputMessage="1" allowBlank="0" type="list">
      <formula1>"Ativo,Encerrado,Suspenso,Renovado"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8" customWidth="1" min="4" max="4"/>
    <col width="16" customWidth="1" min="5" max="5"/>
    <col width="18" customWidth="1" min="6" max="6"/>
  </cols>
  <sheetData>
    <row r="1" ht="28" customHeight="1">
      <c r="A1" s="1" t="inlineStr">
        <is>
          <t>DASHBOARD - GESTÃO DE CONTRATOS</t>
        </is>
      </c>
    </row>
    <row r="2"/>
    <row r="3">
      <c r="A3" s="12" t="inlineStr">
        <is>
          <t>Total de Contratos</t>
        </is>
      </c>
      <c r="B3" s="14" t="n"/>
      <c r="C3" s="15" t="n"/>
      <c r="D3" s="16">
        <f>COUNTA(Contratos!A4:A12)</f>
        <v/>
      </c>
    </row>
    <row r="4">
      <c r="A4" s="12" t="inlineStr">
        <is>
          <t>Contratos Ativos</t>
        </is>
      </c>
      <c r="B4" s="14" t="n"/>
      <c r="C4" s="15" t="n"/>
      <c r="D4" s="16">
        <f>COUNTIF(Contratos!K4:K12,"Ativo")</f>
        <v/>
      </c>
    </row>
    <row r="5">
      <c r="A5" s="12" t="inlineStr">
        <is>
          <t>Valor Total Global (R$)</t>
        </is>
      </c>
      <c r="B5" s="14" t="n"/>
      <c r="C5" s="15" t="n"/>
      <c r="D5" s="17">
        <f>SUM(Contratos!J4:J12)</f>
        <v/>
      </c>
    </row>
    <row r="6">
      <c r="A6" s="12" t="inlineStr">
        <is>
          <t>Valor Mensal Médio (R$)</t>
        </is>
      </c>
      <c r="B6" s="14" t="n"/>
      <c r="C6" s="15" t="n"/>
      <c r="D6" s="17">
        <f>AVERAGE(Contratos!H4:H12)</f>
        <v/>
      </c>
    </row>
    <row r="7">
      <c r="A7" s="12" t="inlineStr">
        <is>
          <t>Contratos a Vencer (30d)</t>
        </is>
      </c>
      <c r="B7" s="14" t="n"/>
      <c r="C7" s="15" t="n"/>
      <c r="D7" s="16">
        <f>COUNTIF(Contratos!M4:M12,"A Vencer")</f>
        <v/>
      </c>
    </row>
    <row r="8">
      <c r="A8" s="12" t="inlineStr">
        <is>
          <t>Contratos Vencidos</t>
        </is>
      </c>
      <c r="B8" s="14" t="n"/>
      <c r="C8" s="15" t="n"/>
      <c r="D8" s="16">
        <f>COUNTIF(Contratos!M4:M12,"Vencido")</f>
        <v/>
      </c>
    </row>
    <row r="9"/>
    <row r="10"/>
    <row r="11">
      <c r="A11" s="2" t="inlineStr">
        <is>
          <t>Status</t>
        </is>
      </c>
      <c r="B11" s="2" t="inlineStr">
        <is>
          <t>Quantidade</t>
        </is>
      </c>
      <c r="E11" s="2" t="inlineStr">
        <is>
          <t>Contrato</t>
        </is>
      </c>
      <c r="F11" s="2" t="inlineStr">
        <is>
          <t>Valor Total (R$)</t>
        </is>
      </c>
    </row>
    <row r="12">
      <c r="A12" s="18" t="inlineStr">
        <is>
          <t>Ativo</t>
        </is>
      </c>
      <c r="B12" s="3">
        <f>COUNTIF(Contratos!K4:K12,"Ativo")</f>
        <v/>
      </c>
      <c r="E12" s="18">
        <f>Contratos!A4</f>
        <v/>
      </c>
      <c r="F12" s="19">
        <f>Contratos!J4</f>
        <v/>
      </c>
    </row>
    <row r="13">
      <c r="A13" s="20" t="inlineStr">
        <is>
          <t>Encerrado</t>
        </is>
      </c>
      <c r="B13" s="9">
        <f>COUNTIF(Contratos!K4:K12,"Encerrado")</f>
        <v/>
      </c>
      <c r="E13" s="20">
        <f>Contratos!A5</f>
        <v/>
      </c>
      <c r="F13" s="21">
        <f>Contratos!J5</f>
        <v/>
      </c>
    </row>
    <row r="14">
      <c r="A14" s="18" t="inlineStr">
        <is>
          <t>Suspenso</t>
        </is>
      </c>
      <c r="B14" s="3">
        <f>COUNTIF(Contratos!K4:K12,"Suspenso")</f>
        <v/>
      </c>
      <c r="E14" s="18">
        <f>Contratos!A6</f>
        <v/>
      </c>
      <c r="F14" s="19">
        <f>Contratos!J6</f>
        <v/>
      </c>
    </row>
    <row r="15">
      <c r="A15" s="20" t="inlineStr">
        <is>
          <t>Renovado</t>
        </is>
      </c>
      <c r="B15" s="9">
        <f>COUNTIF(Contratos!K4:K12,"Renovado")</f>
        <v/>
      </c>
      <c r="E15" s="20">
        <f>Contratos!A7</f>
        <v/>
      </c>
      <c r="F15" s="21">
        <f>Contratos!J7</f>
        <v/>
      </c>
    </row>
    <row r="16">
      <c r="E16" s="18">
        <f>Contratos!A8</f>
        <v/>
      </c>
      <c r="F16" s="19">
        <f>Contratos!J8</f>
        <v/>
      </c>
    </row>
    <row r="17">
      <c r="E17" s="20">
        <f>Contratos!A9</f>
        <v/>
      </c>
      <c r="F17" s="21">
        <f>Contratos!J9</f>
        <v/>
      </c>
    </row>
    <row r="18">
      <c r="E18" s="18">
        <f>Contratos!A10</f>
        <v/>
      </c>
      <c r="F18" s="19">
        <f>Contratos!J10</f>
        <v/>
      </c>
    </row>
    <row r="19">
      <c r="E19" s="20">
        <f>Contratos!A11</f>
        <v/>
      </c>
      <c r="F19" s="21">
        <f>Contratos!J11</f>
        <v/>
      </c>
    </row>
    <row r="20">
      <c r="E20" s="18">
        <f>Contratos!A12</f>
        <v/>
      </c>
      <c r="F20" s="19">
        <f>Contratos!J12</f>
        <v/>
      </c>
    </row>
    <row r="21"/>
    <row r="22"/>
    <row r="23">
      <c r="A23" s="22" t="inlineStr">
        <is>
          <t>CONSULTA RÁPIDA (Informe o ID do contrato)</t>
        </is>
      </c>
    </row>
    <row r="24">
      <c r="A24" s="23" t="inlineStr">
        <is>
          <t>ID do Contrato:</t>
        </is>
      </c>
      <c r="B24" s="24" t="inlineStr">
        <is>
          <t>CT-2026-001</t>
        </is>
      </c>
    </row>
    <row r="25">
      <c r="A25" s="23" t="inlineStr">
        <is>
          <t>Contrato:</t>
        </is>
      </c>
      <c r="B25" s="25">
        <f>IFERROR(VLOOKUP($B$24,Contratos!$A$4:$N$12,2,FALSE),"Não encontrado")</f>
        <v/>
      </c>
    </row>
    <row r="26">
      <c r="A26" s="23" t="inlineStr">
        <is>
          <t>Cliente:</t>
        </is>
      </c>
      <c r="B26" s="25">
        <f>IFERROR(VLOOKUP($B$24,Contratos!$A$4:$N$12,3,FALSE),"Não encontrado")</f>
        <v/>
      </c>
    </row>
    <row r="27">
      <c r="A27" s="23" t="inlineStr">
        <is>
          <t>Valor Total:</t>
        </is>
      </c>
      <c r="B27" s="26">
        <f>IFERROR(VLOOKUP($B$24,Contratos!$A$4:$N$12,10,FALSE),0)</f>
        <v/>
      </c>
    </row>
    <row r="28">
      <c r="A28" s="23" t="inlineStr">
        <is>
          <t>Situação:</t>
        </is>
      </c>
      <c r="B28" s="25">
        <f>IFERROR(VLOOKUP($B$24,Contratos!$A$4:$N$12,13,FALSE),"Não encontrado")</f>
        <v/>
      </c>
    </row>
    <row r="29">
      <c r="A29" s="25" t="n"/>
      <c r="B29" s="25" t="n"/>
    </row>
  </sheetData>
  <mergeCells count="8">
    <mergeCell ref="A1:H1"/>
    <mergeCell ref="A3:C3"/>
    <mergeCell ref="A4:C4"/>
    <mergeCell ref="A5:C5"/>
    <mergeCell ref="A6:C6"/>
    <mergeCell ref="A7:C7"/>
    <mergeCell ref="A8:C8"/>
    <mergeCell ref="A23:D2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24" customWidth="1" min="1" max="1"/>
    <col width="80" customWidth="1" min="2" max="2"/>
  </cols>
  <sheetData>
    <row r="1" ht="28" customHeight="1">
      <c r="A1" s="1" t="inlineStr">
        <is>
          <t>INSTRUÇÕES DE USO - GESTÃO DE CONTRATOS</t>
        </is>
      </c>
    </row>
    <row r="2"/>
    <row r="3">
      <c r="A3" s="2" t="inlineStr">
        <is>
          <t>Aba</t>
        </is>
      </c>
      <c r="B3" s="2" t="inlineStr">
        <is>
          <t>Descrição</t>
        </is>
      </c>
    </row>
    <row r="4" ht="45" customHeight="1">
      <c r="A4" s="27" t="inlineStr">
        <is>
          <t>Contratos</t>
        </is>
      </c>
      <c r="B4" s="28" t="inlineStr">
        <is>
          <t>Cadastro completo dos contratos: dados do cliente, vigência, valores e status. As colunas em amarelo (Valor Mensal, Duração, Status) são editáveis. Valor Total, Dias p/ Vencer e Situação são calculados automaticamente.</t>
        </is>
      </c>
    </row>
    <row r="5" ht="45" customHeight="1">
      <c r="A5" s="29" t="inlineStr">
        <is>
          <t>Dashboard</t>
        </is>
      </c>
      <c r="B5" s="30" t="inlineStr">
        <is>
          <t>Painel com indicadores-chave (KPIs), resumo de contratos por status, gráficos de pizza e barras, além de uma consulta rápida por ID de contrato usando VLOOKUP.</t>
        </is>
      </c>
    </row>
    <row r="6" ht="45" customHeight="1">
      <c r="A6" s="27" t="inlineStr">
        <is>
          <t>Instruções</t>
        </is>
      </c>
      <c r="B6" s="28" t="inlineStr">
        <is>
          <t>Este guia explicativo sobre o funcionamento da planilha.</t>
        </is>
      </c>
    </row>
    <row r="7"/>
    <row r="8">
      <c r="A8" s="2" t="inlineStr">
        <is>
          <t>Coluna</t>
        </is>
      </c>
      <c r="B8" s="2" t="inlineStr">
        <is>
          <t>Explicação</t>
        </is>
      </c>
    </row>
    <row r="9" ht="30" customHeight="1">
      <c r="A9" s="31" t="inlineStr">
        <is>
          <t>ID</t>
        </is>
      </c>
      <c r="B9" s="30" t="inlineStr">
        <is>
          <t>Código único do contrato (ex.: CT-2026-001).</t>
        </is>
      </c>
    </row>
    <row r="10" ht="30" customHeight="1">
      <c r="A10" s="32" t="inlineStr">
        <is>
          <t>Contrato</t>
        </is>
      </c>
      <c r="B10" s="28" t="inlineStr">
        <is>
          <t>Nome/objeto do contrato.</t>
        </is>
      </c>
    </row>
    <row r="11" ht="30" customHeight="1">
      <c r="A11" s="31" t="inlineStr">
        <is>
          <t>Cliente</t>
        </is>
      </c>
      <c r="B11" s="30" t="inlineStr">
        <is>
          <t>Empresa ou entidade contratante.</t>
        </is>
      </c>
    </row>
    <row r="12" ht="30" customHeight="1">
      <c r="A12" s="32" t="inlineStr">
        <is>
          <t>Cidade</t>
        </is>
      </c>
      <c r="B12" s="28" t="inlineStr">
        <is>
          <t>Cidade onde o contrato é executado.</t>
        </is>
      </c>
    </row>
    <row r="13" ht="30" customHeight="1">
      <c r="A13" s="31" t="inlineStr">
        <is>
          <t>Tipo de Contrato</t>
        </is>
      </c>
      <c r="B13" s="30" t="inlineStr">
        <is>
          <t>Categoria: Serviços, Locação, Consultoria, Manutenção, Fornecimento, Suporte.</t>
        </is>
      </c>
    </row>
    <row r="14" ht="30" customHeight="1">
      <c r="A14" s="32" t="inlineStr">
        <is>
          <t>Data Início / Data Fim</t>
        </is>
      </c>
      <c r="B14" s="28" t="inlineStr">
        <is>
          <t>Datas de vigência do contrato no formato DD/MM/AAAA.</t>
        </is>
      </c>
    </row>
    <row r="15" ht="30" customHeight="1">
      <c r="A15" s="31" t="inlineStr">
        <is>
          <t>Valor Mensal</t>
        </is>
      </c>
      <c r="B15" s="30" t="inlineStr">
        <is>
          <t>Valor mensal do contrato em reais (editável).</t>
        </is>
      </c>
    </row>
    <row r="16" ht="30" customHeight="1">
      <c r="A16" s="32" t="inlineStr">
        <is>
          <t>Duração (meses)</t>
        </is>
      </c>
      <c r="B16" s="28" t="inlineStr">
        <is>
          <t>Quantidade de meses de vigência (editável).</t>
        </is>
      </c>
    </row>
    <row r="17" ht="30" customHeight="1">
      <c r="A17" s="31" t="inlineStr">
        <is>
          <t>Valor Total</t>
        </is>
      </c>
      <c r="B17" s="30" t="inlineStr">
        <is>
          <t>Calculado automaticamente: Valor Mensal x Duração.</t>
        </is>
      </c>
    </row>
    <row r="18" ht="30" customHeight="1">
      <c r="A18" s="32" t="inlineStr">
        <is>
          <t>Status</t>
        </is>
      </c>
      <c r="B18" s="28" t="inlineStr">
        <is>
          <t>Situação administrativa: Ativo, Encerrado, Suspenso ou Renovado (lista suspensa).</t>
        </is>
      </c>
    </row>
    <row r="19" ht="30" customHeight="1">
      <c r="A19" s="31" t="inlineStr">
        <is>
          <t>Dias p/ Vencer</t>
        </is>
      </c>
      <c r="B19" s="30" t="inlineStr">
        <is>
          <t>Calculado automaticamente: Data Fim menos a data de hoje.</t>
        </is>
      </c>
    </row>
    <row r="20" ht="30" customHeight="1">
      <c r="A20" s="32" t="inlineStr">
        <is>
          <t>Situação</t>
        </is>
      </c>
      <c r="B20" s="28" t="inlineStr">
        <is>
          <t>Classificação automática: Vigente, A Vencer (até 30 dias), Vencido ou Encerrado.</t>
        </is>
      </c>
    </row>
    <row r="21" ht="30" customHeight="1">
      <c r="A21" s="31" t="inlineStr">
        <is>
          <t>Responsável</t>
        </is>
      </c>
      <c r="B21" s="30" t="inlineStr">
        <is>
          <t>Colaborador responsável pela gestão do contrato.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2026-07-21T13:05:55Z</dcterms:created>
  <dcterms:modified xmlns:dcterms="http://purl.org/dc/terms/" xmlns:xsi="http://www.w3.org/2001/XMLSchema-instance" xsi:type="dcterms:W3CDTF">2026-07-21T13:05:55Z</dcterms:modified>
</cp:coreProperties>
</file>