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rteira_Investimentos" sheetId="1" state="visible" r:id="rId1"/>
    <sheet xmlns:r="http://schemas.openxmlformats.org/officeDocument/2006/relationships" name="Resumo_Dashboard" sheetId="2" state="visible" r:id="rId2"/>
    <sheet xmlns:r="http://schemas.openxmlformats.org/officeDocument/2006/relationships" name="Instrucoe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DD/MM/AAAA"/>
    <numFmt numFmtId="165" formatCode="&quot;R$&quot; #.##0,00"/>
  </numFmts>
  <fonts count="5">
    <font>
      <name val="Calibri"/>
      <family val="2"/>
      <color theme="1"/>
      <sz val="11"/>
      <scheme val="minor"/>
    </font>
    <font>
      <b val="1"/>
      <color rgb="00FFFFFF"/>
      <sz val="16"/>
    </font>
    <font>
      <b val="1"/>
      <color rgb="00FFFFFF"/>
      <sz val="11"/>
    </font>
    <font>
      <b val="1"/>
    </font>
    <font>
      <b val="1"/>
      <color rgb="00C8102E"/>
      <sz val="12"/>
    </font>
  </fonts>
  <fills count="10">
    <fill>
      <patternFill/>
    </fill>
    <fill>
      <patternFill patternType="gray125"/>
    </fill>
    <fill>
      <patternFill patternType="solid">
        <fgColor rgb="001E293B"/>
        <bgColor rgb="001E293B"/>
      </patternFill>
    </fill>
    <fill>
      <patternFill patternType="solid">
        <fgColor rgb="00FFFBEB"/>
        <bgColor rgb="00FFFBEB"/>
      </patternFill>
    </fill>
    <fill>
      <patternFill patternType="solid">
        <fgColor rgb="00F8FAFC"/>
        <bgColor rgb="00F8FAFC"/>
      </patternFill>
    </fill>
    <fill>
      <patternFill patternType="solid">
        <fgColor rgb="00FFFFFF"/>
        <bgColor rgb="00FFFFFF"/>
      </patternFill>
    </fill>
    <fill>
      <patternFill patternType="solid">
        <fgColor rgb="0014B8A6"/>
        <bgColor rgb="0014B8A6"/>
      </patternFill>
    </fill>
    <fill>
      <patternFill patternType="solid">
        <fgColor rgb="00C8102E"/>
        <bgColor rgb="00C8102E"/>
      </patternFill>
    </fill>
    <fill>
      <patternFill patternType="solid">
        <fgColor rgb="0016A34A"/>
        <bgColor rgb="0016A34A"/>
      </patternFill>
    </fill>
    <fill>
      <patternFill patternType="solid">
        <fgColor rgb="00DC2626"/>
        <bgColor rgb="00DC2626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37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2" borderId="1" applyAlignment="1" pivotButton="0" quotePrefix="0" xfId="0">
      <alignment horizontal="center" vertical="center" wrapText="1"/>
    </xf>
    <xf numFmtId="164" fontId="0" fillId="3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left" vertical="center" wrapText="1"/>
    </xf>
    <xf numFmtId="165" fontId="0" fillId="3" borderId="1" applyAlignment="1" pivotButton="0" quotePrefix="0" xfId="0">
      <alignment horizontal="center" vertical="center" wrapText="1"/>
    </xf>
    <xf numFmtId="165" fontId="0" fillId="4" borderId="1" applyAlignment="1" pivotButton="0" quotePrefix="0" xfId="0">
      <alignment horizontal="center" vertical="center" wrapText="1"/>
    </xf>
    <xf numFmtId="10" fontId="0" fillId="4" borderId="1" applyAlignment="1" pivotButton="0" quotePrefix="0" xfId="0">
      <alignment horizontal="center" vertical="center" wrapText="1"/>
    </xf>
    <xf numFmtId="165" fontId="0" fillId="5" borderId="1" applyAlignment="1" pivotButton="0" quotePrefix="0" xfId="0">
      <alignment horizontal="center" vertical="center" wrapText="1"/>
    </xf>
    <xf numFmtId="10" fontId="0" fillId="5" borderId="1" applyAlignment="1" pivotButton="0" quotePrefix="0" xfId="0">
      <alignment horizontal="center" vertical="center" wrapText="1"/>
    </xf>
    <xf numFmtId="0" fontId="2" fillId="6" borderId="1" pivotButton="0" quotePrefix="0" xfId="0"/>
    <xf numFmtId="165" fontId="3" fillId="6" borderId="1" pivotButton="0" quotePrefix="0" xfId="0"/>
    <xf numFmtId="10" fontId="3" fillId="6" borderId="1" pivotButton="0" quotePrefix="0" xfId="0"/>
    <xf numFmtId="0" fontId="4" fillId="0" borderId="0" pivotButton="0" quotePrefix="0" xfId="0"/>
    <xf numFmtId="0" fontId="2" fillId="6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left" vertical="center" wrapText="1"/>
    </xf>
    <xf numFmtId="165" fontId="3" fillId="4" borderId="1" applyAlignment="1" pivotButton="0" quotePrefix="0" xfId="0">
      <alignment horizontal="left" vertical="center" wrapText="1"/>
    </xf>
    <xf numFmtId="0" fontId="0" fillId="4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5" borderId="1" applyAlignment="1" pivotButton="0" quotePrefix="0" xfId="0">
      <alignment horizontal="left" vertical="center" wrapText="1"/>
    </xf>
    <xf numFmtId="165" fontId="3" fillId="5" borderId="1" applyAlignment="1" pivotButton="0" quotePrefix="0" xfId="0">
      <alignment horizontal="left" vertical="center" wrapText="1"/>
    </xf>
    <xf numFmtId="0" fontId="0" fillId="5" borderId="1" applyAlignment="1" pivotButton="0" quotePrefix="0" xfId="0">
      <alignment horizontal="center" vertical="center" wrapText="1"/>
    </xf>
    <xf numFmtId="10" fontId="3" fillId="5" borderId="1" applyAlignment="1" pivotButton="0" quotePrefix="0" xfId="0">
      <alignment horizontal="left" vertical="center" wrapText="1"/>
    </xf>
    <xf numFmtId="1" fontId="3" fillId="4" borderId="1" applyAlignment="1" pivotButton="0" quotePrefix="0" xfId="0">
      <alignment horizontal="left" vertical="center" wrapText="1"/>
    </xf>
    <xf numFmtId="49" fontId="3" fillId="5" borderId="1" applyAlignment="1" pivotButton="0" quotePrefix="0" xfId="0">
      <alignment horizontal="left" vertical="center" wrapText="1"/>
    </xf>
    <xf numFmtId="49" fontId="3" fillId="4" borderId="1" applyAlignment="1" pivotButton="0" quotePrefix="0" xfId="0">
      <alignment horizontal="left" vertical="center" wrapText="1"/>
    </xf>
    <xf numFmtId="0" fontId="3" fillId="4" borderId="1" applyAlignment="1" pivotButton="0" quotePrefix="0" xfId="0">
      <alignment horizontal="left" vertical="center" wrapText="1"/>
    </xf>
    <xf numFmtId="0" fontId="3" fillId="5" borderId="1" applyAlignment="1" pivotButton="0" quotePrefix="0" xfId="0">
      <alignment horizontal="left" vertical="center" wrapText="1"/>
    </xf>
    <xf numFmtId="0" fontId="3" fillId="0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left" vertical="center" wrapText="1"/>
    </xf>
    <xf numFmtId="0" fontId="0" fillId="2" borderId="1" applyAlignment="1" pivotButton="0" quotePrefix="0" xfId="0">
      <alignment horizontal="left" vertical="center" wrapText="1"/>
    </xf>
    <xf numFmtId="0" fontId="0" fillId="7" borderId="1" applyAlignment="1" pivotButton="0" quotePrefix="0" xfId="0">
      <alignment horizontal="left" vertical="center" wrapText="1"/>
    </xf>
    <xf numFmtId="0" fontId="0" fillId="8" borderId="1" applyAlignment="1" pivotButton="0" quotePrefix="0" xfId="0">
      <alignment horizontal="left" vertical="center" wrapText="1"/>
    </xf>
    <xf numFmtId="0" fontId="0" fillId="9" borderId="1" applyAlignment="1" pivotButton="0" quotePrefix="0" xfId="0">
      <alignment horizontal="left" vertical="center" wrapText="1"/>
    </xf>
    <xf numFmtId="0" fontId="0" fillId="0" borderId="4" pivotButton="0" quotePrefix="0" xfId="0"/>
    <xf numFmtId="0" fontId="0" fillId="0" borderId="5" pivotButton="0" quotePrefix="0" xfId="0"/>
  </cellXfs>
  <cellStyles count="1">
    <cellStyle name="Normal" xfId="0" builtinId="0" hidden="0"/>
  </cellStyles>
  <dxfs count="2">
    <dxf>
      <font>
        <b val="1"/>
        <color rgb="0016A34A"/>
      </font>
    </dxf>
    <dxf>
      <font>
        <b val="1"/>
        <color rgb="00DC2626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Distribuição por Classe de Ativo</a:t>
            </a:r>
          </a:p>
        </rich>
      </tx>
    </title>
    <plotArea>
      <pieChart>
        <varyColors val="1"/>
        <ser>
          <idx val="0"/>
          <order val="0"/>
          <tx>
            <strRef>
              <f>'Resumo_Dashboard'!E4</f>
            </strRef>
          </tx>
          <spPr>
            <a:ln xmlns:a="http://schemas.openxmlformats.org/drawingml/2006/main">
              <a:prstDash val="solid"/>
            </a:ln>
          </spPr>
          <cat>
            <numRef>
              <f>'Resumo_Dashboard'!$D$5:$D$10</f>
            </numRef>
          </cat>
          <val>
            <numRef>
              <f>'Resumo_Dashboard'!$E$5:$E$10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Valor Investido x Valor Atual por Ativo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'Resumo_Dashboard'!I4</f>
            </strRef>
          </tx>
          <spPr>
            <a:ln xmlns:a="http://schemas.openxmlformats.org/drawingml/2006/main">
              <a:prstDash val="solid"/>
            </a:ln>
          </spPr>
          <cat>
            <numRef>
              <f>'Resumo_Dashboard'!$H$5:$H$11</f>
            </numRef>
          </cat>
          <val>
            <numRef>
              <f>'Resumo_Dashboard'!$I$5:$I$11</f>
            </numRef>
          </val>
        </ser>
        <ser>
          <idx val="1"/>
          <order val="1"/>
          <tx>
            <strRef>
              <f>'Resumo_Dashboard'!J4</f>
            </strRef>
          </tx>
          <spPr>
            <a:ln xmlns:a="http://schemas.openxmlformats.org/drawingml/2006/main">
              <a:prstDash val="solid"/>
            </a:ln>
          </spPr>
          <cat>
            <numRef>
              <f>'Resumo_Dashboard'!$H$5:$H$11</f>
            </numRef>
          </cat>
          <val>
            <numRef>
              <f>'Resumo_Dashboard'!$J$5:$J$11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Ativo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R$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Evolução Mensal do Patrimônio (Aportes)</a:t>
            </a:r>
          </a:p>
        </rich>
      </tx>
    </title>
    <plotArea>
      <lineChart>
        <grouping val="standard"/>
        <ser>
          <idx val="0"/>
          <order val="0"/>
          <tx>
            <strRef>
              <f>'Resumo_Dashboard'!B17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'Resumo_Dashboard'!$A$18:$A$23</f>
            </numRef>
          </cat>
          <val>
            <numRef>
              <f>'Resumo_Dashboard'!$B$18:$B$23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Mês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R$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0</col>
      <colOff>0</colOff>
      <row>25</row>
      <rowOff>0</rowOff>
    </from>
    <ext cx="504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7</col>
      <colOff>0</colOff>
      <row>25</row>
      <rowOff>0</rowOff>
    </from>
    <ext cx="5760000" cy="324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0</col>
      <colOff>0</colOff>
      <row>44</row>
      <rowOff>0</rowOff>
    </from>
    <ext cx="5760000" cy="324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14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4" customWidth="1" min="1" max="1"/>
    <col width="14" customWidth="1" min="2" max="2"/>
    <col width="16" customWidth="1" min="3" max="3"/>
    <col width="20" customWidth="1" min="4" max="4"/>
    <col width="28" customWidth="1" min="5" max="5"/>
    <col width="12" customWidth="1" min="6" max="6"/>
    <col width="16" customWidth="1" min="7" max="7"/>
    <col width="16" customWidth="1" min="8" max="8"/>
    <col width="12" customWidth="1" min="9" max="9"/>
    <col width="12" customWidth="1" min="10" max="10"/>
    <col width="16" customWidth="1" min="11" max="11"/>
    <col width="14" customWidth="1" min="12" max="12"/>
    <col width="14" customWidth="1" min="13" max="13"/>
    <col width="32" customWidth="1" min="14" max="14"/>
  </cols>
  <sheetData>
    <row r="1" ht="26" customHeight="1">
      <c r="A1" s="1" t="inlineStr">
        <is>
          <t>CONTROLE DE CARTEIRA DE INVESTIMENTOS - 2026</t>
        </is>
      </c>
    </row>
    <row r="2">
      <c r="A2" s="2" t="inlineStr">
        <is>
          <t>Data da Operação</t>
        </is>
      </c>
      <c r="B2" s="2" t="inlineStr">
        <is>
          <t>Tipo de Operação</t>
        </is>
      </c>
      <c r="C2" s="2" t="inlineStr">
        <is>
          <t>Classe de Ativo</t>
        </is>
      </c>
      <c r="D2" s="2" t="inlineStr">
        <is>
          <t>Ativo / Ticker</t>
        </is>
      </c>
      <c r="E2" s="2" t="inlineStr">
        <is>
          <t>Instituição / Corretora</t>
        </is>
      </c>
      <c r="F2" s="2" t="inlineStr">
        <is>
          <t>Quantidade</t>
        </is>
      </c>
      <c r="G2" s="2" t="inlineStr">
        <is>
          <t>Preço Unitário (R$)</t>
        </is>
      </c>
      <c r="H2" s="2" t="inlineStr">
        <is>
          <t>Valor Bruto (R$)</t>
        </is>
      </c>
      <c r="I2" s="2" t="inlineStr">
        <is>
          <t>Taxas (R$)</t>
        </is>
      </c>
      <c r="J2" s="2" t="inlineStr">
        <is>
          <t>IR Retido (R$)</t>
        </is>
      </c>
      <c r="K2" s="2" t="inlineStr">
        <is>
          <t>Valor Líquido (R$)</t>
        </is>
      </c>
      <c r="L2" s="2" t="inlineStr">
        <is>
          <t>Rentabilidade (%)</t>
        </is>
      </c>
      <c r="M2" s="2" t="inlineStr">
        <is>
          <t>Status</t>
        </is>
      </c>
      <c r="N2" s="2" t="inlineStr">
        <is>
          <t>Observação</t>
        </is>
      </c>
    </row>
    <row r="3">
      <c r="A3" s="3" t="inlineStr">
        <is>
          <t>2026-01-05</t>
        </is>
      </c>
      <c r="B3" s="4" t="inlineStr">
        <is>
          <t>Compra</t>
        </is>
      </c>
      <c r="C3" s="4" t="inlineStr">
        <is>
          <t>Ações</t>
        </is>
      </c>
      <c r="D3" s="5" t="inlineStr">
        <is>
          <t>PETR4</t>
        </is>
      </c>
      <c r="E3" s="5" t="inlineStr">
        <is>
          <t>XP Investimentos - São Paulo</t>
        </is>
      </c>
      <c r="F3" s="4" t="n">
        <v>200</v>
      </c>
      <c r="G3" s="6" t="n">
        <v>38.5</v>
      </c>
      <c r="H3" s="7">
        <f>F3*G3</f>
        <v/>
      </c>
      <c r="I3" s="6" t="n">
        <v>12.9</v>
      </c>
      <c r="J3" s="6" t="n">
        <v>0</v>
      </c>
      <c r="K3" s="7">
        <f>H3-I3-J3</f>
        <v/>
      </c>
      <c r="L3" s="8">
        <f>IFERROR((K3-H3)/H3,0)</f>
        <v/>
      </c>
      <c r="M3" s="4" t="inlineStr">
        <is>
          <t>Realizado</t>
        </is>
      </c>
      <c r="N3" s="5" t="inlineStr">
        <is>
          <t>Compra inicial - João Silva</t>
        </is>
      </c>
    </row>
    <row r="4">
      <c r="A4" s="3" t="inlineStr">
        <is>
          <t>2026-01-12</t>
        </is>
      </c>
      <c r="B4" s="4" t="inlineStr">
        <is>
          <t>Compra</t>
        </is>
      </c>
      <c r="C4" s="4" t="inlineStr">
        <is>
          <t>Ações</t>
        </is>
      </c>
      <c r="D4" s="5" t="inlineStr">
        <is>
          <t>WEGE3</t>
        </is>
      </c>
      <c r="E4" s="5" t="inlineStr">
        <is>
          <t>BTG Pactual - Rio de Janeiro</t>
        </is>
      </c>
      <c r="F4" s="4" t="n">
        <v>150</v>
      </c>
      <c r="G4" s="6" t="n">
        <v>42.3</v>
      </c>
      <c r="H4" s="9">
        <f>F4*G4</f>
        <v/>
      </c>
      <c r="I4" s="6" t="n">
        <v>9.800000000000001</v>
      </c>
      <c r="J4" s="6" t="n">
        <v>0</v>
      </c>
      <c r="K4" s="9">
        <f>H4-I4-J4</f>
        <v/>
      </c>
      <c r="L4" s="10">
        <f>IFERROR((K4-H4)/H4,0)</f>
        <v/>
      </c>
      <c r="M4" s="4" t="inlineStr">
        <is>
          <t>Realizado</t>
        </is>
      </c>
      <c r="N4" s="5" t="inlineStr">
        <is>
          <t>Diversificação - Maria Oliveira</t>
        </is>
      </c>
    </row>
    <row r="5">
      <c r="A5" s="3" t="inlineStr">
        <is>
          <t>2026-02-20</t>
        </is>
      </c>
      <c r="B5" s="4" t="inlineStr">
        <is>
          <t>Aporte</t>
        </is>
      </c>
      <c r="C5" s="4" t="inlineStr">
        <is>
          <t>Tesouro Direto</t>
        </is>
      </c>
      <c r="D5" s="5" t="inlineStr">
        <is>
          <t>Tesouro Selic 2029</t>
        </is>
      </c>
      <c r="E5" s="5" t="inlineStr">
        <is>
          <t>Clear - Belo Horizonte</t>
        </is>
      </c>
      <c r="F5" s="4" t="n">
        <v>5</v>
      </c>
      <c r="G5" s="6" t="n">
        <v>1150</v>
      </c>
      <c r="H5" s="7">
        <f>F5*G5</f>
        <v/>
      </c>
      <c r="I5" s="6" t="n">
        <v>0</v>
      </c>
      <c r="J5" s="6" t="n">
        <v>0</v>
      </c>
      <c r="K5" s="7">
        <f>H5-I5-J5</f>
        <v/>
      </c>
      <c r="L5" s="8">
        <f>IFERROR((K5-H5)/H5,0)</f>
        <v/>
      </c>
      <c r="M5" s="4" t="inlineStr">
        <is>
          <t>Aberto</t>
        </is>
      </c>
      <c r="N5" s="5" t="inlineStr">
        <is>
          <t>Aporte mensal - Pedro Santos</t>
        </is>
      </c>
    </row>
    <row r="6">
      <c r="A6" s="3" t="inlineStr">
        <is>
          <t>2026-03-03</t>
        </is>
      </c>
      <c r="B6" s="4" t="inlineStr">
        <is>
          <t>Compra</t>
        </is>
      </c>
      <c r="C6" s="4" t="inlineStr">
        <is>
          <t>FIIs</t>
        </is>
      </c>
      <c r="D6" s="5" t="inlineStr">
        <is>
          <t>HGLG11</t>
        </is>
      </c>
      <c r="E6" s="5" t="inlineStr">
        <is>
          <t>NuInvest - Curitiba</t>
        </is>
      </c>
      <c r="F6" s="4" t="n">
        <v>80</v>
      </c>
      <c r="G6" s="6" t="n">
        <v>162</v>
      </c>
      <c r="H6" s="9">
        <f>F6*G6</f>
        <v/>
      </c>
      <c r="I6" s="6" t="n">
        <v>6.5</v>
      </c>
      <c r="J6" s="6" t="n">
        <v>0</v>
      </c>
      <c r="K6" s="9">
        <f>H6-I6-J6</f>
        <v/>
      </c>
      <c r="L6" s="10">
        <f>IFERROR((K6-H6)/H6,0)</f>
        <v/>
      </c>
      <c r="M6" s="4" t="inlineStr">
        <is>
          <t>Realizado</t>
        </is>
      </c>
      <c r="N6" s="5" t="inlineStr">
        <is>
          <t>Fundo imobiliário - Ana Souza</t>
        </is>
      </c>
    </row>
    <row r="7">
      <c r="A7" s="3" t="inlineStr">
        <is>
          <t>2026-03-15</t>
        </is>
      </c>
      <c r="B7" s="4" t="inlineStr">
        <is>
          <t>Compra</t>
        </is>
      </c>
      <c r="C7" s="4" t="inlineStr">
        <is>
          <t>ETF</t>
        </is>
      </c>
      <c r="D7" s="5" t="inlineStr">
        <is>
          <t>BOVA11</t>
        </is>
      </c>
      <c r="E7" s="5" t="inlineStr">
        <is>
          <t>XP Investimentos - Porto Alegre</t>
        </is>
      </c>
      <c r="F7" s="4" t="n">
        <v>60</v>
      </c>
      <c r="G7" s="6" t="n">
        <v>118.4</v>
      </c>
      <c r="H7" s="7">
        <f>F7*G7</f>
        <v/>
      </c>
      <c r="I7" s="6" t="n">
        <v>7.2</v>
      </c>
      <c r="J7" s="6" t="n">
        <v>0</v>
      </c>
      <c r="K7" s="7">
        <f>H7-I7-J7</f>
        <v/>
      </c>
      <c r="L7" s="8">
        <f>IFERROR((K7-H7)/H7,0)</f>
        <v/>
      </c>
      <c r="M7" s="4" t="inlineStr">
        <is>
          <t>Realizado</t>
        </is>
      </c>
      <c r="N7" s="5" t="inlineStr">
        <is>
          <t>Exposição ao Ibovespa - Carlos Pereira</t>
        </is>
      </c>
    </row>
    <row r="8">
      <c r="A8" s="3" t="inlineStr">
        <is>
          <t>2026-04-22</t>
        </is>
      </c>
      <c r="B8" s="4" t="inlineStr">
        <is>
          <t>Resgate</t>
        </is>
      </c>
      <c r="C8" s="4" t="inlineStr">
        <is>
          <t>Renda Fixa</t>
        </is>
      </c>
      <c r="D8" s="5" t="inlineStr">
        <is>
          <t>CDB</t>
        </is>
      </c>
      <c r="E8" s="5" t="inlineStr">
        <is>
          <t>Banco Inter - Salvador</t>
        </is>
      </c>
      <c r="F8" s="4" t="n">
        <v>1</v>
      </c>
      <c r="G8" s="6" t="n">
        <v>8500</v>
      </c>
      <c r="H8" s="9">
        <f>F8*G8</f>
        <v/>
      </c>
      <c r="I8" s="6" t="n">
        <v>0</v>
      </c>
      <c r="J8" s="6" t="n">
        <v>85</v>
      </c>
      <c r="K8" s="9">
        <f>H8-I8-J8</f>
        <v/>
      </c>
      <c r="L8" s="10">
        <f>IFERROR((K8-H8)/H8,0)</f>
        <v/>
      </c>
      <c r="M8" s="4" t="inlineStr">
        <is>
          <t>Realizado</t>
        </is>
      </c>
      <c r="N8" s="5" t="inlineStr">
        <is>
          <t>Resgate parcial - Juliana Costa</t>
        </is>
      </c>
    </row>
    <row r="9">
      <c r="A9" s="3" t="inlineStr">
        <is>
          <t>2026-05-10</t>
        </is>
      </c>
      <c r="B9" s="4" t="inlineStr">
        <is>
          <t>Provento</t>
        </is>
      </c>
      <c r="C9" s="4" t="inlineStr">
        <is>
          <t>FIIs</t>
        </is>
      </c>
      <c r="D9" s="5" t="inlineStr">
        <is>
          <t>HGLG11</t>
        </is>
      </c>
      <c r="E9" s="5" t="inlineStr">
        <is>
          <t>NuInvest - Recife</t>
        </is>
      </c>
      <c r="F9" s="4" t="n">
        <v>80</v>
      </c>
      <c r="G9" s="6" t="n">
        <v>1.35</v>
      </c>
      <c r="H9" s="7">
        <f>F9*G9</f>
        <v/>
      </c>
      <c r="I9" s="6" t="n">
        <v>0</v>
      </c>
      <c r="J9" s="6" t="n">
        <v>0</v>
      </c>
      <c r="K9" s="7">
        <f>H9-I9-J9</f>
        <v/>
      </c>
      <c r="L9" s="8">
        <f>IFERROR((K9-H9)/H9,0)</f>
        <v/>
      </c>
      <c r="M9" s="4" t="inlineStr">
        <is>
          <t>Realizado</t>
        </is>
      </c>
      <c r="N9" s="5" t="inlineStr">
        <is>
          <t>Provento mensal - Rafael Almeida</t>
        </is>
      </c>
    </row>
    <row r="10">
      <c r="A10" s="3" t="inlineStr">
        <is>
          <t>2026-05-18</t>
        </is>
      </c>
      <c r="B10" s="4" t="inlineStr">
        <is>
          <t>Compra</t>
        </is>
      </c>
      <c r="C10" s="4" t="inlineStr">
        <is>
          <t>Fundos</t>
        </is>
      </c>
      <c r="D10" s="5" t="inlineStr">
        <is>
          <t>Fundo Multimercado XP</t>
        </is>
      </c>
      <c r="E10" s="5" t="inlineStr">
        <is>
          <t>BTG Pactual - Brasília</t>
        </is>
      </c>
      <c r="F10" s="4" t="n">
        <v>100</v>
      </c>
      <c r="G10" s="6" t="n">
        <v>210</v>
      </c>
      <c r="H10" s="9">
        <f>F10*G10</f>
        <v/>
      </c>
      <c r="I10" s="6" t="n">
        <v>15</v>
      </c>
      <c r="J10" s="6" t="n">
        <v>0</v>
      </c>
      <c r="K10" s="9">
        <f>H10-I10-J10</f>
        <v/>
      </c>
      <c r="L10" s="10">
        <f>IFERROR((K10-H10)/H10,0)</f>
        <v/>
      </c>
      <c r="M10" s="4" t="inlineStr">
        <is>
          <t>Em Andamento</t>
        </is>
      </c>
      <c r="N10" s="5" t="inlineStr">
        <is>
          <t>Aporte fundo - Camila Ferreira</t>
        </is>
      </c>
    </row>
    <row r="11">
      <c r="A11" s="3" t="inlineStr">
        <is>
          <t>2026-06-02</t>
        </is>
      </c>
      <c r="B11" s="4" t="inlineStr">
        <is>
          <t>Venda</t>
        </is>
      </c>
      <c r="C11" s="4" t="inlineStr">
        <is>
          <t>Ações</t>
        </is>
      </c>
      <c r="D11" s="5" t="inlineStr">
        <is>
          <t>PETR4</t>
        </is>
      </c>
      <c r="E11" s="5" t="inlineStr">
        <is>
          <t>XP Investimentos - Campinas</t>
        </is>
      </c>
      <c r="F11" s="4" t="n">
        <v>100</v>
      </c>
      <c r="G11" s="6" t="n">
        <v>35.2</v>
      </c>
      <c r="H11" s="7">
        <f>F11*G11</f>
        <v/>
      </c>
      <c r="I11" s="6" t="n">
        <v>8.4</v>
      </c>
      <c r="J11" s="6" t="n">
        <v>12.3</v>
      </c>
      <c r="K11" s="7">
        <f>H11-I11-J11</f>
        <v/>
      </c>
      <c r="L11" s="8">
        <f>IFERROR((K11-H11)/H11,0)</f>
        <v/>
      </c>
      <c r="M11" s="4" t="inlineStr">
        <is>
          <t>Realizado</t>
        </is>
      </c>
      <c r="N11" s="5" t="inlineStr">
        <is>
          <t>Realização parcial - Lucas Rodrigues</t>
        </is>
      </c>
    </row>
    <row r="12">
      <c r="A12" s="3" t="inlineStr">
        <is>
          <t>2026-06-25</t>
        </is>
      </c>
      <c r="B12" s="4" t="inlineStr">
        <is>
          <t>Aporte</t>
        </is>
      </c>
      <c r="C12" s="4" t="inlineStr">
        <is>
          <t>Renda Fixa</t>
        </is>
      </c>
      <c r="D12" s="5" t="inlineStr">
        <is>
          <t>CDB</t>
        </is>
      </c>
      <c r="E12" s="5" t="inlineStr">
        <is>
          <t>Banco Inter - Fortaleza</t>
        </is>
      </c>
      <c r="F12" s="4" t="n">
        <v>1</v>
      </c>
      <c r="G12" s="6" t="n">
        <v>6200</v>
      </c>
      <c r="H12" s="9">
        <f>F12*G12</f>
        <v/>
      </c>
      <c r="I12" s="6" t="n">
        <v>0</v>
      </c>
      <c r="J12" s="6" t="n">
        <v>0</v>
      </c>
      <c r="K12" s="9">
        <f>H12-I12-J12</f>
        <v/>
      </c>
      <c r="L12" s="10">
        <f>IFERROR((K12-H12)/H12,0)</f>
        <v/>
      </c>
      <c r="M12" s="4" t="inlineStr">
        <is>
          <t>Aberto</t>
        </is>
      </c>
      <c r="N12" s="5" t="inlineStr">
        <is>
          <t>Novo aporte - Fernanda Lima</t>
        </is>
      </c>
    </row>
    <row r="13"/>
    <row r="14">
      <c r="F14" s="11" t="inlineStr">
        <is>
          <t>TOTAIS</t>
        </is>
      </c>
      <c r="H14" s="12">
        <f>SUM(H3:H12)</f>
        <v/>
      </c>
      <c r="K14" s="12">
        <f>SUM(K3:K12)</f>
        <v/>
      </c>
      <c r="L14" s="13">
        <f>AVERAGE(L3:L12)</f>
        <v/>
      </c>
    </row>
  </sheetData>
  <mergeCells count="1">
    <mergeCell ref="A1:N1"/>
  </mergeCells>
  <conditionalFormatting sqref="L3:L12">
    <cfRule type="expression" priority="1" dxfId="0" stopIfTrue="1">
      <formula>L3&gt;0</formula>
    </cfRule>
    <cfRule type="expression" priority="2" dxfId="1" stopIfTrue="1">
      <formula>L3&lt;0</formula>
    </cfRule>
  </conditionalFormatting>
  <dataValidations count="3">
    <dataValidation sqref="B3:B32" showErrorMessage="1" showInputMessage="1" allowBlank="1" type="list">
      <formula1>"Compra,Venda,Aporte,Resgate,Provento"</formula1>
    </dataValidation>
    <dataValidation sqref="C3:C32" showErrorMessage="1" showInputMessage="1" allowBlank="1" type="list">
      <formula1>"Renda Fixa,Ações,FIIs,ETF,Fundos,Tesouro Direto"</formula1>
    </dataValidation>
    <dataValidation sqref="M3:M32" showErrorMessage="1" showInputMessage="1" allowBlank="1" type="list">
      <formula1>"Aberto,Realizado,Em Andamento"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N23"/>
  <sheetViews>
    <sheetView workbookViewId="0">
      <selection activeCell="A1" sqref="A1"/>
    </sheetView>
  </sheetViews>
  <sheetFormatPr baseColWidth="8" defaultRowHeight="15"/>
  <cols>
    <col width="22" customWidth="1" min="1" max="1"/>
    <col width="16" customWidth="1" min="2" max="2"/>
    <col width="4" customWidth="1" min="3" max="3"/>
    <col width="16" customWidth="1" min="4" max="4"/>
    <col width="18" customWidth="1" min="5" max="5"/>
    <col width="16" customWidth="1" min="6" max="6"/>
    <col width="4" customWidth="1" min="7" max="7"/>
    <col width="20" customWidth="1" min="8" max="8"/>
    <col width="18" customWidth="1" min="9" max="9"/>
    <col width="18" customWidth="1" min="10" max="10"/>
    <col width="20" customWidth="1" min="11" max="11"/>
    <col width="4" customWidth="1" min="12" max="12"/>
    <col width="16" customWidth="1" min="13" max="13"/>
    <col width="16" customWidth="1" min="14" max="14"/>
  </cols>
  <sheetData>
    <row r="1" ht="26" customHeight="1">
      <c r="A1" s="1" t="inlineStr">
        <is>
          <t>DASHBOARD DE INVESTIMENTOS - 2026</t>
        </is>
      </c>
    </row>
    <row r="2"/>
    <row r="3">
      <c r="A3" s="14" t="inlineStr">
        <is>
          <t>Indicadores Gerais</t>
        </is>
      </c>
      <c r="D3" s="14" t="inlineStr">
        <is>
          <t>Distribuição por Classe de Ativo</t>
        </is>
      </c>
      <c r="H3" s="14" t="inlineStr">
        <is>
          <t>Valor Investido x Atual por Ativo</t>
        </is>
      </c>
    </row>
    <row r="4">
      <c r="A4" s="15" t="inlineStr">
        <is>
          <t>Indicador</t>
        </is>
      </c>
      <c r="B4" s="15" t="inlineStr">
        <is>
          <t>Valor</t>
        </is>
      </c>
      <c r="D4" s="15" t="inlineStr">
        <is>
          <t>Classe</t>
        </is>
      </c>
      <c r="E4" s="15" t="inlineStr">
        <is>
          <t>Valor Total (R$)</t>
        </is>
      </c>
      <c r="F4" s="15" t="inlineStr">
        <is>
          <t>% da Carteira</t>
        </is>
      </c>
      <c r="H4" s="15" t="inlineStr">
        <is>
          <t>Ativo</t>
        </is>
      </c>
      <c r="I4" s="15" t="inlineStr">
        <is>
          <t>Valor Investido (R$)</t>
        </is>
      </c>
      <c r="J4" s="15" t="inlineStr">
        <is>
          <t>Valor Atual (R$)</t>
        </is>
      </c>
      <c r="K4" s="15" t="inlineStr">
        <is>
          <t>Rentabilidade Média (%)</t>
        </is>
      </c>
      <c r="M4" s="15" t="inlineStr">
        <is>
          <t>Rentabilidade (aux)</t>
        </is>
      </c>
      <c r="N4" s="15" t="inlineStr">
        <is>
          <t>Ativo</t>
        </is>
      </c>
    </row>
    <row r="5">
      <c r="A5" s="16" t="inlineStr">
        <is>
          <t>Total Investido</t>
        </is>
      </c>
      <c r="B5" s="17">
        <f>SUM(Carteira_Investimentos!H3:H12)</f>
        <v/>
      </c>
      <c r="D5" s="18" t="inlineStr">
        <is>
          <t>Renda Fixa</t>
        </is>
      </c>
      <c r="E5" s="7">
        <f>SUMIF(Carteira_Investimentos!C3:C12,D5,Carteira_Investimentos!H3:H12)</f>
        <v/>
      </c>
      <c r="F5" s="8">
        <f>IFERROR(E5/$B$5,0)</f>
        <v/>
      </c>
      <c r="H5" s="18" t="inlineStr">
        <is>
          <t>PETR4</t>
        </is>
      </c>
      <c r="I5" s="7">
        <f>SUMIF(Carteira_Investimentos!D3:D12,H5,Carteira_Investimentos!H3:H12)</f>
        <v/>
      </c>
      <c r="J5" s="7">
        <f>SUMIF(Carteira_Investimentos!D3:D12,H5,Carteira_Investimentos!K3:K12)</f>
        <v/>
      </c>
      <c r="K5" s="8">
        <f>IFERROR(AVERAGEIF(Carteira_Investimentos!D3:D12,H5,Carteira_Investimentos!L3:L12),0)</f>
        <v/>
      </c>
      <c r="M5" s="19">
        <f>K5</f>
        <v/>
      </c>
      <c r="N5" s="19">
        <f>H5</f>
        <v/>
      </c>
    </row>
    <row r="6">
      <c r="A6" s="20" t="inlineStr">
        <is>
          <t>Total Atual</t>
        </is>
      </c>
      <c r="B6" s="21">
        <f>SUM(Carteira_Investimentos!K3:K12)</f>
        <v/>
      </c>
      <c r="D6" s="22" t="inlineStr">
        <is>
          <t>Ações</t>
        </is>
      </c>
      <c r="E6" s="9">
        <f>SUMIF(Carteira_Investimentos!C3:C12,D6,Carteira_Investimentos!H3:H12)</f>
        <v/>
      </c>
      <c r="F6" s="10">
        <f>IFERROR(E6/$B$5,0)</f>
        <v/>
      </c>
      <c r="H6" s="22" t="inlineStr">
        <is>
          <t>WEGE3</t>
        </is>
      </c>
      <c r="I6" s="9">
        <f>SUMIF(Carteira_Investimentos!D3:D12,H6,Carteira_Investimentos!H3:H12)</f>
        <v/>
      </c>
      <c r="J6" s="9">
        <f>SUMIF(Carteira_Investimentos!D3:D12,H6,Carteira_Investimentos!K3:K12)</f>
        <v/>
      </c>
      <c r="K6" s="10">
        <f>IFERROR(AVERAGEIF(Carteira_Investimentos!D3:D12,H6,Carteira_Investimentos!L3:L12),0)</f>
        <v/>
      </c>
      <c r="M6" s="19">
        <f>K6</f>
        <v/>
      </c>
      <c r="N6" s="19">
        <f>H6</f>
        <v/>
      </c>
    </row>
    <row r="7">
      <c r="A7" s="16" t="inlineStr">
        <is>
          <t>Lucro/Prejuízo</t>
        </is>
      </c>
      <c r="B7" s="17">
        <f>B6-B5</f>
        <v/>
      </c>
      <c r="D7" s="18" t="inlineStr">
        <is>
          <t>FIIs</t>
        </is>
      </c>
      <c r="E7" s="7">
        <f>SUMIF(Carteira_Investimentos!C3:C12,D7,Carteira_Investimentos!H3:H12)</f>
        <v/>
      </c>
      <c r="F7" s="8">
        <f>IFERROR(E7/$B$5,0)</f>
        <v/>
      </c>
      <c r="H7" s="18" t="inlineStr">
        <is>
          <t>Tesouro Selic 2029</t>
        </is>
      </c>
      <c r="I7" s="7">
        <f>SUMIF(Carteira_Investimentos!D3:D12,H7,Carteira_Investimentos!H3:H12)</f>
        <v/>
      </c>
      <c r="J7" s="7">
        <f>SUMIF(Carteira_Investimentos!D3:D12,H7,Carteira_Investimentos!K3:K12)</f>
        <v/>
      </c>
      <c r="K7" s="8">
        <f>IFERROR(AVERAGEIF(Carteira_Investimentos!D3:D12,H7,Carteira_Investimentos!L3:L12),0)</f>
        <v/>
      </c>
      <c r="M7" s="19">
        <f>K7</f>
        <v/>
      </c>
      <c r="N7" s="19">
        <f>H7</f>
        <v/>
      </c>
    </row>
    <row r="8">
      <c r="A8" s="20" t="inlineStr">
        <is>
          <t>Rentabilidade Média</t>
        </is>
      </c>
      <c r="B8" s="23">
        <f>AVERAGE(Carteira_Investimentos!L3:L12)</f>
        <v/>
      </c>
      <c r="D8" s="22" t="inlineStr">
        <is>
          <t>ETF</t>
        </is>
      </c>
      <c r="E8" s="9">
        <f>SUMIF(Carteira_Investimentos!C3:C12,D8,Carteira_Investimentos!H3:H12)</f>
        <v/>
      </c>
      <c r="F8" s="10">
        <f>IFERROR(E8/$B$5,0)</f>
        <v/>
      </c>
      <c r="H8" s="22" t="inlineStr">
        <is>
          <t>HGLG11</t>
        </is>
      </c>
      <c r="I8" s="9">
        <f>SUMIF(Carteira_Investimentos!D3:D12,H8,Carteira_Investimentos!H3:H12)</f>
        <v/>
      </c>
      <c r="J8" s="9">
        <f>SUMIF(Carteira_Investimentos!D3:D12,H8,Carteira_Investimentos!K3:K12)</f>
        <v/>
      </c>
      <c r="K8" s="10">
        <f>IFERROR(AVERAGEIF(Carteira_Investimentos!D3:D12,H8,Carteira_Investimentos!L3:L12),0)</f>
        <v/>
      </c>
      <c r="M8" s="19">
        <f>K8</f>
        <v/>
      </c>
      <c r="N8" s="19">
        <f>H8</f>
        <v/>
      </c>
    </row>
    <row r="9">
      <c r="A9" s="16" t="inlineStr">
        <is>
          <t>Qtd. de Operações</t>
        </is>
      </c>
      <c r="B9" s="24">
        <f>COUNTIF(Carteira_Investimentos!B3:B12,"Compra")+COUNTIF(Carteira_Investimentos!B3:B12,"Aporte")</f>
        <v/>
      </c>
      <c r="D9" s="18" t="inlineStr">
        <is>
          <t>Fundos</t>
        </is>
      </c>
      <c r="E9" s="7">
        <f>SUMIF(Carteira_Investimentos!C3:C12,D9,Carteira_Investimentos!H3:H12)</f>
        <v/>
      </c>
      <c r="F9" s="8">
        <f>IFERROR(E9/$B$5,0)</f>
        <v/>
      </c>
      <c r="H9" s="18" t="inlineStr">
        <is>
          <t>BOVA11</t>
        </is>
      </c>
      <c r="I9" s="7">
        <f>SUMIF(Carteira_Investimentos!D3:D12,H9,Carteira_Investimentos!H3:H12)</f>
        <v/>
      </c>
      <c r="J9" s="7">
        <f>SUMIF(Carteira_Investimentos!D3:D12,H9,Carteira_Investimentos!K3:K12)</f>
        <v/>
      </c>
      <c r="K9" s="8">
        <f>IFERROR(AVERAGEIF(Carteira_Investimentos!D3:D12,H9,Carteira_Investimentos!L3:L12),0)</f>
        <v/>
      </c>
      <c r="M9" s="19">
        <f>K9</f>
        <v/>
      </c>
      <c r="N9" s="19">
        <f>H9</f>
        <v/>
      </c>
    </row>
    <row r="10">
      <c r="A10" s="20" t="inlineStr">
        <is>
          <t>Maior aporte</t>
        </is>
      </c>
      <c r="B10" s="21">
        <f>MAX(Carteira_Investimentos!H3:H12)</f>
        <v/>
      </c>
      <c r="D10" s="22" t="inlineStr">
        <is>
          <t>Tesouro Direto</t>
        </is>
      </c>
      <c r="E10" s="9">
        <f>SUMIF(Carteira_Investimentos!C3:C12,D10,Carteira_Investimentos!H3:H12)</f>
        <v/>
      </c>
      <c r="F10" s="10">
        <f>IFERROR(E10/$B$5,0)</f>
        <v/>
      </c>
      <c r="H10" s="22" t="inlineStr">
        <is>
          <t>CDB</t>
        </is>
      </c>
      <c r="I10" s="9">
        <f>SUMIF(Carteira_Investimentos!D3:D12,H10,Carteira_Investimentos!H3:H12)</f>
        <v/>
      </c>
      <c r="J10" s="9">
        <f>SUMIF(Carteira_Investimentos!D3:D12,H10,Carteira_Investimentos!K3:K12)</f>
        <v/>
      </c>
      <c r="K10" s="10">
        <f>IFERROR(AVERAGEIF(Carteira_Investimentos!D3:D12,H10,Carteira_Investimentos!L3:L12),0)</f>
        <v/>
      </c>
      <c r="M10" s="19">
        <f>K10</f>
        <v/>
      </c>
      <c r="N10" s="19">
        <f>H10</f>
        <v/>
      </c>
    </row>
    <row r="11">
      <c r="A11" s="16" t="inlineStr">
        <is>
          <t>Menor aporte</t>
        </is>
      </c>
      <c r="B11" s="17">
        <f>MIN(Carteira_Investimentos!H3:H12)</f>
        <v/>
      </c>
      <c r="H11" s="18" t="inlineStr">
        <is>
          <t>Fundo Multimercado XP</t>
        </is>
      </c>
      <c r="I11" s="7">
        <f>SUMIF(Carteira_Investimentos!D3:D12,H11,Carteira_Investimentos!H3:H12)</f>
        <v/>
      </c>
      <c r="J11" s="7">
        <f>SUMIF(Carteira_Investimentos!D3:D12,H11,Carteira_Investimentos!K3:K12)</f>
        <v/>
      </c>
      <c r="K11" s="8">
        <f>IFERROR(AVERAGEIF(Carteira_Investimentos!D3:D12,H11,Carteira_Investimentos!L3:L12),0)</f>
        <v/>
      </c>
      <c r="M11" s="19">
        <f>K11</f>
        <v/>
      </c>
      <c r="N11" s="19">
        <f>H11</f>
        <v/>
      </c>
    </row>
    <row r="12">
      <c r="A12" s="20" t="inlineStr">
        <is>
          <t>Melhor ativo</t>
        </is>
      </c>
      <c r="B12" s="25">
        <f>IFERROR(VLOOKUP(MAX(K5:K11),M5:N11,2,FALSE),"N/D")</f>
        <v/>
      </c>
    </row>
    <row r="13">
      <c r="A13" s="16" t="inlineStr">
        <is>
          <t>Pior ativo</t>
        </is>
      </c>
      <c r="B13" s="26">
        <f>IFERROR(VLOOKUP(MIN(K5:K11),M5:N11,2,FALSE),"N/D")</f>
        <v/>
      </c>
    </row>
    <row r="14">
      <c r="A14" s="20" t="inlineStr">
        <is>
          <t>Distribuição por Classe</t>
        </is>
      </c>
      <c r="B14" s="25" t="inlineStr">
        <is>
          <t>Ver tabela ao lado</t>
        </is>
      </c>
    </row>
    <row r="15"/>
    <row r="16">
      <c r="A16" s="14" t="inlineStr">
        <is>
          <t>Evolução Mensal do Patrimônio (Aportes)</t>
        </is>
      </c>
    </row>
    <row r="17">
      <c r="A17" s="15" t="inlineStr">
        <is>
          <t>Mês</t>
        </is>
      </c>
      <c r="B17" s="15" t="inlineStr">
        <is>
          <t>Patrimônio (R$)</t>
        </is>
      </c>
    </row>
    <row r="18">
      <c r="A18" s="18" t="inlineStr">
        <is>
          <t>Janeiro/2026</t>
        </is>
      </c>
      <c r="B18" s="7">
        <f>SUMPRODUCT((MONTH(Carteira_Investimentos!$A$3:$A$12)=1)*(YEAR(Carteira_Investimentos!$A$3:$A$12)=2026)*Carteira_Investimentos!$H$3:$H$12)</f>
        <v/>
      </c>
    </row>
    <row r="19">
      <c r="A19" s="22" t="inlineStr">
        <is>
          <t>Fevereiro/2026</t>
        </is>
      </c>
      <c r="B19" s="9">
        <f>SUMPRODUCT((MONTH(Carteira_Investimentos!$A$3:$A$12)=2)*(YEAR(Carteira_Investimentos!$A$3:$A$12)=2026)*Carteira_Investimentos!$H$3:$H$12)</f>
        <v/>
      </c>
    </row>
    <row r="20">
      <c r="A20" s="18" t="inlineStr">
        <is>
          <t>Março/2026</t>
        </is>
      </c>
      <c r="B20" s="7">
        <f>SUMPRODUCT((MONTH(Carteira_Investimentos!$A$3:$A$12)=3)*(YEAR(Carteira_Investimentos!$A$3:$A$12)=2026)*Carteira_Investimentos!$H$3:$H$12)</f>
        <v/>
      </c>
    </row>
    <row r="21">
      <c r="A21" s="22" t="inlineStr">
        <is>
          <t>Abril/2026</t>
        </is>
      </c>
      <c r="B21" s="9">
        <f>SUMPRODUCT((MONTH(Carteira_Investimentos!$A$3:$A$12)=4)*(YEAR(Carteira_Investimentos!$A$3:$A$12)=2026)*Carteira_Investimentos!$H$3:$H$12)</f>
        <v/>
      </c>
    </row>
    <row r="22">
      <c r="A22" s="18" t="inlineStr">
        <is>
          <t>Maio/2026</t>
        </is>
      </c>
      <c r="B22" s="7">
        <f>SUMPRODUCT((MONTH(Carteira_Investimentos!$A$3:$A$12)=5)*(YEAR(Carteira_Investimentos!$A$3:$A$12)=2026)*Carteira_Investimentos!$H$3:$H$12)</f>
        <v/>
      </c>
    </row>
    <row r="23">
      <c r="A23" s="22" t="inlineStr">
        <is>
          <t>Junho/2026</t>
        </is>
      </c>
      <c r="B23" s="9">
        <f>SUMPRODUCT((MONTH(Carteira_Investimentos!$A$3:$A$12)=6)*(YEAR(Carteira_Investimentos!$A$3:$A$12)=2026)*Carteira_Investimentos!$H$3:$H$12)</f>
        <v/>
      </c>
    </row>
  </sheetData>
  <mergeCells count="5">
    <mergeCell ref="A1:N1"/>
    <mergeCell ref="A3:B3"/>
    <mergeCell ref="D3:F3"/>
    <mergeCell ref="H3:K3"/>
    <mergeCell ref="A16:B16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38"/>
  <sheetViews>
    <sheetView workbookViewId="0">
      <selection activeCell="A1" sqref="A1"/>
    </sheetView>
  </sheetViews>
  <sheetFormatPr baseColWidth="8" defaultRowHeight="15"/>
  <cols>
    <col width="26" customWidth="1" min="1" max="1"/>
    <col width="30" customWidth="1" min="2" max="2"/>
    <col width="22" customWidth="1" min="3" max="3"/>
    <col width="18" customWidth="1" min="4" max="4"/>
  </cols>
  <sheetData>
    <row r="1" ht="26" customHeight="1">
      <c r="A1" s="1" t="inlineStr">
        <is>
          <t>GUIA RÁPIDO DE USO - CARTEIRA DE INVESTIMENTOS</t>
        </is>
      </c>
    </row>
    <row r="2"/>
    <row r="3">
      <c r="A3" s="14" t="inlineStr">
        <is>
          <t>1. Significado das Colunas (Carteira_Investimentos)</t>
        </is>
      </c>
    </row>
    <row r="4">
      <c r="A4" s="27" t="inlineStr">
        <is>
          <t>Data da Operação</t>
        </is>
      </c>
      <c r="B4" s="16" t="inlineStr">
        <is>
          <t>Data em que a operação foi realizada (formato DD/MM/AAAA).</t>
        </is>
      </c>
      <c r="C4" s="35" t="n"/>
      <c r="D4" s="36" t="n"/>
    </row>
    <row r="5">
      <c r="A5" s="28" t="inlineStr">
        <is>
          <t>Tipo de Operação</t>
        </is>
      </c>
      <c r="B5" s="20" t="inlineStr">
        <is>
          <t>Compra, Venda, Aporte, Resgate ou Provento.</t>
        </is>
      </c>
      <c r="C5" s="35" t="n"/>
      <c r="D5" s="36" t="n"/>
    </row>
    <row r="6">
      <c r="A6" s="27" t="inlineStr">
        <is>
          <t>Classe de Ativo</t>
        </is>
      </c>
      <c r="B6" s="16" t="inlineStr">
        <is>
          <t>Renda Fixa, Ações, FIIs, ETF, Fundos ou Tesouro Direto.</t>
        </is>
      </c>
      <c r="C6" s="35" t="n"/>
      <c r="D6" s="36" t="n"/>
    </row>
    <row r="7">
      <c r="A7" s="28" t="inlineStr">
        <is>
          <t>Ativo / Ticker</t>
        </is>
      </c>
      <c r="B7" s="20" t="inlineStr">
        <is>
          <t>Código ou nome do ativo negociado (ex: PETR4, HGLG11).</t>
        </is>
      </c>
      <c r="C7" s="35" t="n"/>
      <c r="D7" s="36" t="n"/>
    </row>
    <row r="8">
      <c r="A8" s="27" t="inlineStr">
        <is>
          <t>Instituição / Corretora</t>
        </is>
      </c>
      <c r="B8" s="16" t="inlineStr">
        <is>
          <t>Nome da corretora e cidade de referência do investidor.</t>
        </is>
      </c>
      <c r="C8" s="35" t="n"/>
      <c r="D8" s="36" t="n"/>
    </row>
    <row r="9">
      <c r="A9" s="28" t="inlineStr">
        <is>
          <t>Quantidade</t>
        </is>
      </c>
      <c r="B9" s="20" t="inlineStr">
        <is>
          <t>Número de cotas/ações/títulos negociados.</t>
        </is>
      </c>
      <c r="C9" s="35" t="n"/>
      <c r="D9" s="36" t="n"/>
    </row>
    <row r="10">
      <c r="A10" s="27" t="inlineStr">
        <is>
          <t>Preço Unitário (R$)</t>
        </is>
      </c>
      <c r="B10" s="16" t="inlineStr">
        <is>
          <t>Valor pago ou recebido por unidade.</t>
        </is>
      </c>
      <c r="C10" s="35" t="n"/>
      <c r="D10" s="36" t="n"/>
    </row>
    <row r="11">
      <c r="A11" s="28" t="inlineStr">
        <is>
          <t>Valor Bruto (R$)</t>
        </is>
      </c>
      <c r="B11" s="20" t="inlineStr">
        <is>
          <t>Calculado automaticamente: Quantidade x Preço Unitário.</t>
        </is>
      </c>
      <c r="C11" s="35" t="n"/>
      <c r="D11" s="36" t="n"/>
    </row>
    <row r="12">
      <c r="A12" s="27" t="inlineStr">
        <is>
          <t>Taxas (R$)</t>
        </is>
      </c>
      <c r="B12" s="16" t="inlineStr">
        <is>
          <t>Custos de corretagem, custódia e emolumentos.</t>
        </is>
      </c>
      <c r="C12" s="35" t="n"/>
      <c r="D12" s="36" t="n"/>
    </row>
    <row r="13">
      <c r="A13" s="28" t="inlineStr">
        <is>
          <t>IR Retido (R$)</t>
        </is>
      </c>
      <c r="B13" s="20" t="inlineStr">
        <is>
          <t>Imposto de Renda retido na fonte, quando aplicável.</t>
        </is>
      </c>
      <c r="C13" s="35" t="n"/>
      <c r="D13" s="36" t="n"/>
    </row>
    <row r="14">
      <c r="A14" s="27" t="inlineStr">
        <is>
          <t>Valor Líquido (R$)</t>
        </is>
      </c>
      <c r="B14" s="16" t="inlineStr">
        <is>
          <t>Calculado automaticamente: Valor Bruto - Taxas - IR Retido.</t>
        </is>
      </c>
      <c r="C14" s="35" t="n"/>
      <c r="D14" s="36" t="n"/>
    </row>
    <row r="15">
      <c r="A15" s="28" t="inlineStr">
        <is>
          <t>Rentabilidade (%)</t>
        </is>
      </c>
      <c r="B15" s="20" t="inlineStr">
        <is>
          <t>Calculado automaticamente com base no Valor Líquido x Valor Bruto.</t>
        </is>
      </c>
      <c r="C15" s="35" t="n"/>
      <c r="D15" s="36" t="n"/>
    </row>
    <row r="16">
      <c r="A16" s="27" t="inlineStr">
        <is>
          <t>Status</t>
        </is>
      </c>
      <c r="B16" s="16" t="inlineStr">
        <is>
          <t>Aberto, Realizado ou Em Andamento.</t>
        </is>
      </c>
      <c r="C16" s="35" t="n"/>
      <c r="D16" s="36" t="n"/>
    </row>
    <row r="17">
      <c r="A17" s="28" t="inlineStr">
        <is>
          <t>Observação</t>
        </is>
      </c>
      <c r="B17" s="20" t="inlineStr">
        <is>
          <t>Informações complementares, incluindo investidor e cidade.</t>
        </is>
      </c>
      <c r="C17" s="35" t="n"/>
      <c r="D17" s="36" t="n"/>
    </row>
    <row r="18"/>
    <row r="19">
      <c r="A19" s="14" t="inlineStr">
        <is>
          <t>2. Como Atualizar os Dados</t>
        </is>
      </c>
    </row>
    <row r="20">
      <c r="A20" s="16" t="inlineStr">
        <is>
          <t>• Insira uma nova linha na planilha Carteira_Investimentos para cada nova operação.</t>
        </is>
      </c>
      <c r="B20" s="35" t="n"/>
      <c r="C20" s="35" t="n"/>
      <c r="D20" s="36" t="n"/>
    </row>
    <row r="21">
      <c r="A21" s="20" t="inlineStr">
        <is>
          <t>• Preencha somente as células com fundo amarelo claro (campos de entrada manual).</t>
        </is>
      </c>
      <c r="B21" s="35" t="n"/>
      <c r="C21" s="35" t="n"/>
      <c r="D21" s="36" t="n"/>
    </row>
    <row r="22">
      <c r="A22" s="16" t="inlineStr">
        <is>
          <t>• As colunas Valor Bruto, Valor Líquido e Rentabilidade são calculadas automaticamente.</t>
        </is>
      </c>
      <c r="B22" s="35" t="n"/>
      <c r="C22" s="35" t="n"/>
      <c r="D22" s="36" t="n"/>
    </row>
    <row r="23">
      <c r="A23" s="20" t="inlineStr">
        <is>
          <t>• Não altere manualmente fórmulas nas colunas H, K e L para evitar inconsistências.</t>
        </is>
      </c>
      <c r="B23" s="35" t="n"/>
      <c r="C23" s="35" t="n"/>
      <c r="D23" s="36" t="n"/>
    </row>
    <row r="24">
      <c r="A24" s="16" t="inlineStr">
        <is>
          <t>• O Resumo_Dashboard atualiza automaticamente os indicadores e gráficos.</t>
        </is>
      </c>
      <c r="B24" s="35" t="n"/>
      <c r="C24" s="35" t="n"/>
      <c r="D24" s="36" t="n"/>
    </row>
    <row r="25">
      <c r="A25" s="20" t="inlineStr">
        <is>
          <t>• Utilize sempre o padrão de data DD/MM/AAAA e valores em Reais (R$).</t>
        </is>
      </c>
      <c r="B25" s="35" t="n"/>
      <c r="C25" s="35" t="n"/>
      <c r="D25" s="36" t="n"/>
    </row>
    <row r="26"/>
    <row r="27">
      <c r="A27" s="14" t="inlineStr">
        <is>
          <t>3. Critérios de Preenchimento e Uso de CPF/CNPJ</t>
        </is>
      </c>
    </row>
    <row r="28">
      <c r="A28" s="16" t="inlineStr">
        <is>
          <t>• O campo Instituição/Corretora deve conter o nome da corretora e a cidade do investidor.</t>
        </is>
      </c>
      <c r="B28" s="35" t="n"/>
      <c r="C28" s="35" t="n"/>
      <c r="D28" s="36" t="n"/>
    </row>
    <row r="29">
      <c r="A29" s="20" t="inlineStr">
        <is>
          <t>• Não é necessário informar CPF ou CNPJ diretamente na planilha por questões de segurança.</t>
        </is>
      </c>
      <c r="B29" s="35" t="n"/>
      <c r="C29" s="35" t="n"/>
      <c r="D29" s="36" t="n"/>
    </row>
    <row r="30">
      <c r="A30" s="16" t="inlineStr">
        <is>
          <t>• Caso seja necessário identificar o titular, utilize a coluna Observação de forma resumida.</t>
        </is>
      </c>
      <c r="B30" s="35" t="n"/>
      <c r="C30" s="35" t="n"/>
      <c r="D30" s="36" t="n"/>
    </row>
    <row r="31">
      <c r="A31" s="20" t="inlineStr">
        <is>
          <t>• Mantenha os nomes de ativos padronizados (ex: sempre 'PETR4', nunca 'Petrobras PN').</t>
        </is>
      </c>
      <c r="B31" s="35" t="n"/>
      <c r="C31" s="35" t="n"/>
      <c r="D31" s="36" t="n"/>
    </row>
    <row r="32"/>
    <row r="33">
      <c r="A33" s="14" t="inlineStr">
        <is>
          <t>4. Legenda de Cores</t>
        </is>
      </c>
    </row>
    <row r="34">
      <c r="A34" s="29" t="inlineStr">
        <is>
          <t>Cabeçalhos</t>
        </is>
      </c>
      <c r="B34" s="30" t="inlineStr">
        <is>
          <t>Fundo escuro com texto branco em negrito.</t>
        </is>
      </c>
      <c r="C34" s="36" t="n"/>
      <c r="D34" s="31" t="n"/>
    </row>
    <row r="35">
      <c r="A35" s="29" t="inlineStr">
        <is>
          <t>Subtítulos</t>
        </is>
      </c>
      <c r="B35" s="30" t="inlineStr">
        <is>
          <t>Texto em vermelho para identificar seções.</t>
        </is>
      </c>
      <c r="C35" s="36" t="n"/>
      <c r="D35" s="32" t="n"/>
    </row>
    <row r="36">
      <c r="A36" s="29" t="inlineStr">
        <is>
          <t>Células de Entrada</t>
        </is>
      </c>
      <c r="B36" s="30" t="inlineStr">
        <is>
          <t>Fundo amarelo claro - campos editáveis.</t>
        </is>
      </c>
      <c r="C36" s="36" t="n"/>
      <c r="D36" s="5" t="n"/>
    </row>
    <row r="37">
      <c r="A37" s="29" t="inlineStr">
        <is>
          <t>Valores Positivos</t>
        </is>
      </c>
      <c r="B37" s="30" t="inlineStr">
        <is>
          <t>Texto verde - rentabilidade ou lucro positivo.</t>
        </is>
      </c>
      <c r="C37" s="36" t="n"/>
      <c r="D37" s="33" t="n"/>
    </row>
    <row r="38">
      <c r="A38" s="29" t="inlineStr">
        <is>
          <t>Alertas/Negativos</t>
        </is>
      </c>
      <c r="B38" s="30" t="inlineStr">
        <is>
          <t>Texto vermelho - rentabilidade ou prejuízo negativo.</t>
        </is>
      </c>
      <c r="C38" s="36" t="n"/>
      <c r="D38" s="34" t="n"/>
    </row>
  </sheetData>
  <mergeCells count="34">
    <mergeCell ref="A1:D1"/>
    <mergeCell ref="A3:D3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A19:D19"/>
    <mergeCell ref="A20:D20"/>
    <mergeCell ref="A21:D21"/>
    <mergeCell ref="A22:D22"/>
    <mergeCell ref="A23:D23"/>
    <mergeCell ref="A24:D24"/>
    <mergeCell ref="A25:D25"/>
    <mergeCell ref="A27:D27"/>
    <mergeCell ref="A28:D28"/>
    <mergeCell ref="A29:D29"/>
    <mergeCell ref="A30:D30"/>
    <mergeCell ref="A31:D31"/>
    <mergeCell ref="A33:D33"/>
    <mergeCell ref="B34:C34"/>
    <mergeCell ref="B35:C35"/>
    <mergeCell ref="B36:C36"/>
    <mergeCell ref="B37:C37"/>
    <mergeCell ref="B38:C3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2026-07-13T12:52:09Z</dcterms:created>
  <dcterms:modified xmlns:dcterms="http://purl.org/dc/terms/" xmlns:xsi="http://www.w3.org/2001/XMLSchema-instance" xsi:type="dcterms:W3CDTF">2026-07-13T12:52:09Z</dcterms:modified>
</cp:coreProperties>
</file>