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ndas" sheetId="1" state="visible" r:id="rId1"/>
    <sheet xmlns:r="http://schemas.openxmlformats.org/officeDocument/2006/relationships" name="Produtos" sheetId="2" state="visible" r:id="rId2"/>
    <sheet xmlns:r="http://schemas.openxmlformats.org/officeDocument/2006/relationships" name="Resumo" sheetId="3" state="visible" r:id="rId3"/>
    <sheet xmlns:r="http://schemas.openxmlformats.org/officeDocument/2006/relationships" name="Instruções" sheetId="4" state="visible" r:id="rId4"/>
  </sheets>
  <definedNames>
    <definedName name="_xlnm._FilterDatabase" localSheetId="0" hidden="1">'Vendas'!$A$1:$Q$101</definedName>
    <definedName name="_xlnm.Print_Area" localSheetId="0">'Vendas'!$A$1:$Q$13</definedName>
    <definedName name="_xlnm._FilterDatabase" localSheetId="1" hidden="1">'Produtos'!$A$1:$F$101</definedName>
    <definedName name="_xlnm.Print_Area" localSheetId="1">'Produtos'!$A$1:$F$11</definedName>
    <definedName name="_xlnm.Print_Area" localSheetId="2">'Resumo'!$A$1:$R$101</definedName>
    <definedName name="_xlnm.Print_Area" localSheetId="3">'Instruções'!$A$1:$C$12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&quot;R$&quot; #.##0,00"/>
    <numFmt numFmtId="166" formatCode="0,00%"/>
    <numFmt numFmtId="167" formatCode="0.00&quot;%&quot;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FFFFFF"/>
      <sz val="16"/>
    </font>
    <font>
      <name val="Calibri"/>
      <b val="1"/>
      <color rgb="001F2937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164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left" vertical="center" wrapText="1"/>
    </xf>
    <xf numFmtId="165" fontId="2" fillId="4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right" vertical="center"/>
    </xf>
    <xf numFmtId="166" fontId="2" fillId="3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165" fontId="2" fillId="5" borderId="1" applyAlignment="1" pivotButton="0" quotePrefix="0" xfId="0">
      <alignment horizontal="right" vertical="center"/>
    </xf>
    <xf numFmtId="166" fontId="2" fillId="5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center" vertical="center" wrapText="1"/>
    </xf>
    <xf numFmtId="166" fontId="2" fillId="4" borderId="1" applyAlignment="1" pivotButton="0" quotePrefix="0" xfId="0">
      <alignment horizontal="right" vertical="center"/>
    </xf>
    <xf numFmtId="0" fontId="3" fillId="2" borderId="1" applyAlignment="1" pivotButton="0" quotePrefix="0" xfId="0">
      <alignment horizontal="left" vertical="center"/>
    </xf>
    <xf numFmtId="0" fontId="1" fillId="6" borderId="1" applyAlignment="1" pivotButton="0" quotePrefix="0" xfId="0">
      <alignment horizontal="left" vertical="center" wrapText="1"/>
    </xf>
    <xf numFmtId="0" fontId="0" fillId="6" borderId="1" pivotButton="0" quotePrefix="0" xfId="0"/>
    <xf numFmtId="0" fontId="4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1" fontId="2" fillId="5" borderId="1" applyAlignment="1" pivotButton="0" quotePrefix="0" xfId="0">
      <alignment horizontal="right" vertical="center"/>
    </xf>
    <xf numFmtId="1" fontId="2" fillId="3" borderId="1" applyAlignment="1" pivotButton="0" quotePrefix="0" xfId="0">
      <alignment horizontal="right" vertical="center"/>
    </xf>
    <xf numFmtId="0" fontId="1" fillId="6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164" fontId="2" fillId="4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0" fontId="1" fillId="2" borderId="1" applyAlignment="1" pivotButton="0" quotePrefix="0" xfId="0">
      <alignment horizontal="center" vertical="center" wrapText="1" shrinkToFit="1"/>
    </xf>
    <xf numFmtId="10" fontId="2" fillId="3" borderId="1" applyAlignment="1" pivotButton="0" quotePrefix="0" xfId="0">
      <alignment horizontal="right" vertical="center"/>
    </xf>
    <xf numFmtId="167" fontId="2" fillId="4" borderId="1" applyAlignment="1" pivotButton="0" quotePrefix="0" xfId="0">
      <alignment horizontal="right" vertical="center"/>
    </xf>
    <xf numFmtId="10" fontId="2" fillId="5" borderId="1" applyAlignment="1" pivotButton="0" quotePrefix="0" xfId="0">
      <alignment horizontal="right" vertical="center"/>
    </xf>
    <xf numFmtId="10" fontId="2" fillId="4" borderId="1" applyAlignment="1" pivotButton="0" quotePrefix="0" xfId="0">
      <alignment horizontal="right" vertical="center"/>
    </xf>
    <xf numFmtId="0" fontId="3" fillId="2" borderId="1" applyAlignment="1" pivotButton="0" quotePrefix="0" xfId="0">
      <alignment horizontal="left" vertical="center" wrapText="1"/>
    </xf>
    <xf numFmtId="0" fontId="1" fillId="6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left" vertical="center" wrapText="1"/>
    </xf>
    <xf numFmtId="165" fontId="2" fillId="3" borderId="1" applyAlignment="1" pivotButton="0" quotePrefix="0" xfId="0">
      <alignment horizontal="right" vertical="center" wrapText="1"/>
    </xf>
    <xf numFmtId="0" fontId="4" fillId="5" borderId="1" applyAlignment="1" pivotButton="0" quotePrefix="0" xfId="0">
      <alignment horizontal="left" vertical="center" wrapText="1"/>
    </xf>
    <xf numFmtId="165" fontId="2" fillId="5" borderId="1" applyAlignment="1" pivotButton="0" quotePrefix="0" xfId="0">
      <alignment horizontal="right" vertical="center" wrapText="1"/>
    </xf>
    <xf numFmtId="10" fontId="2" fillId="3" borderId="1" applyAlignment="1" pivotButton="0" quotePrefix="0" xfId="0">
      <alignment horizontal="right" vertical="center" wrapText="1"/>
    </xf>
    <xf numFmtId="1" fontId="2" fillId="5" borderId="1" applyAlignment="1" pivotButton="0" quotePrefix="0" xfId="0">
      <alignment horizontal="right" vertical="center" wrapText="1"/>
    </xf>
    <xf numFmtId="1" fontId="2" fillId="3" borderId="1" applyAlignment="1" pivotButton="0" quotePrefix="0" xfId="0">
      <alignment horizontal="right" vertical="center" wrapText="1"/>
    </xf>
    <xf numFmtId="0" fontId="1" fillId="6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10" fontId="2" fillId="5" borderId="1" applyAlignment="1" pivotButton="0" quotePrefix="0" xfId="0">
      <alignment horizontal="right" vertical="center" wrapText="1"/>
    </xf>
    <xf numFmtId="0" fontId="2" fillId="5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 shrinkToFit="1"/>
    </xf>
    <xf numFmtId="0" fontId="0" fillId="0" borderId="4" applyAlignment="1" pivotButton="0" quotePrefix="0" xfId="0">
      <alignment horizontal="center" vertical="center" wrapText="1" shrinkToFit="1"/>
    </xf>
  </cellXfs>
  <cellStyles count="1">
    <cellStyle name="Normal" xfId="0" builtinId="0" hidden="0"/>
  </cellStyles>
  <dxfs count="3">
    <dxf>
      <fill>
        <patternFill patternType="solid">
          <fgColor rgb="00DCFCE7"/>
        </patternFill>
      </fill>
    </dxf>
    <dxf>
      <fill>
        <patternFill patternType="solid">
          <fgColor rgb="00FEF3C7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Receita Líquida e Lucro Líquido por Categoria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'Resumo'!B13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'Resumo'!$A$14:$A$23</f>
            </numRef>
          </cat>
          <val>
            <numRef>
              <f>'Resumo'!$B$14:$B$23</f>
            </numRef>
          </val>
        </ser>
        <ser>
          <idx val="1"/>
          <order val="1"/>
          <tx>
            <strRef>
              <f>'Resumo'!C13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'Resumo'!$A$14:$A$23</f>
            </numRef>
          </cat>
          <val>
            <numRef>
              <f>'Resumo'!$C$14:$C$23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Valores em R$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das Vendas por Margem</a:t>
            </a:r>
          </a:p>
        </rich>
      </tx>
    </title>
    <plotArea>
      <pieChart>
        <varyColors val="1"/>
        <ser>
          <idx val="0"/>
          <order val="0"/>
          <tx>
            <strRef>
              <f>'Resumo'!H13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'Resumo'!$G$14:$G$16</f>
            </numRef>
          </cat>
          <val>
            <numRef>
              <f>'Resumo'!$H$14:$H$16</f>
            </numRef>
          </val>
        </ser>
        <dLbls>
          <showPercent val="1"/>
        </dLbls>
        <firstSliceAng val="0"/>
      </pieChart>
    </plotArea>
    <legend>
      <legendPos val="b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da Receita Líquida por Data</a:t>
            </a:r>
          </a:p>
        </rich>
      </tx>
    </title>
    <plotArea>
      <lineChart>
        <grouping val="standard"/>
        <ser>
          <idx val="0"/>
          <order val="0"/>
          <tx>
            <strRef>
              <f>'Vendas'!J1</f>
            </strRef>
          </tx>
          <spPr>
            <a:ln xmlns:a="http://schemas.openxmlformats.org/drawingml/2006/main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'Vendas'!$B$2:$B$101</f>
            </numRef>
          </cat>
          <val>
            <numRef>
              <f>'Vendas'!$J$2:$J$101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Receita Líquida (R$)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25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25</row>
      <rowOff>0</rowOff>
    </from>
    <ext cx="468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42</row>
      <rowOff>0</rowOff>
    </from>
    <ext cx="576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766E"/>
    <outlinePr summaryBelow="1" summaryRight="1"/>
    <pageSetUpPr fitToPage="1"/>
  </sheetPr>
  <dimension ref="A1:Q101"/>
  <sheetViews>
    <sheetView showGridLines="0" zoomScale="55" zoomScaleNormal="5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2" customWidth="1" min="2" max="2"/>
    <col width="21" customWidth="1" min="3" max="3"/>
    <col width="18" customWidth="1" min="4" max="4"/>
    <col width="29" customWidth="1" min="5" max="5"/>
    <col width="20" customWidth="1" min="6" max="6"/>
    <col width="12" customWidth="1" min="7" max="7"/>
    <col width="18" customWidth="1" min="8" max="8"/>
    <col width="16" customWidth="1" min="9" max="9"/>
    <col width="20" customWidth="1" min="10" max="10"/>
    <col width="18" customWidth="1" min="11" max="11"/>
    <col width="16" customWidth="1" min="12" max="12"/>
    <col width="24" customWidth="1" min="13" max="13"/>
    <col width="18" customWidth="1" min="14" max="14"/>
    <col width="18" customWidth="1" min="15" max="15"/>
    <col width="23" customWidth="1" min="16" max="16"/>
    <col width="20" customWidth="1" min="17" max="17"/>
  </cols>
  <sheetData>
    <row r="1" ht="35" customHeight="1">
      <c r="A1" s="29" t="inlineStr">
        <is>
          <t>ID da Venda</t>
        </is>
      </c>
      <c r="B1" s="29" t="inlineStr">
        <is>
          <t>Data</t>
        </is>
      </c>
      <c r="C1" s="29" t="inlineStr">
        <is>
          <t>Cliente</t>
        </is>
      </c>
      <c r="D1" s="29" t="inlineStr">
        <is>
          <t>Cidade</t>
        </is>
      </c>
      <c r="E1" s="29" t="inlineStr">
        <is>
          <t>Produto/Serviço</t>
        </is>
      </c>
      <c r="F1" s="29" t="inlineStr">
        <is>
          <t>Categoria</t>
        </is>
      </c>
      <c r="G1" s="29" t="inlineStr">
        <is>
          <t>Quantidade</t>
        </is>
      </c>
      <c r="H1" s="29" t="inlineStr">
        <is>
          <t>Preço Unitário (R$)</t>
        </is>
      </c>
      <c r="I1" s="29" t="inlineStr">
        <is>
          <t>Desconto (R$)</t>
        </is>
      </c>
      <c r="J1" s="29" t="inlineStr">
        <is>
          <t>Receita Líquida (R$)</t>
        </is>
      </c>
      <c r="K1" s="29" t="inlineStr">
        <is>
          <t>Custo Unitário (R$)</t>
        </is>
      </c>
      <c r="L1" s="29" t="inlineStr">
        <is>
          <t>Impostos (R$)</t>
        </is>
      </c>
      <c r="M1" s="29" t="inlineStr">
        <is>
          <t>Despesas Operacionais (R$)</t>
        </is>
      </c>
      <c r="N1" s="29" t="inlineStr">
        <is>
          <t>Lucro Líquido (R$)</t>
        </is>
      </c>
      <c r="O1" s="29" t="inlineStr">
        <is>
          <t>Margem Líquida (%)</t>
        </is>
      </c>
      <c r="P1" s="29" t="inlineStr">
        <is>
          <t>Classificação da Margem</t>
        </is>
      </c>
      <c r="Q1" s="29" t="inlineStr">
        <is>
          <t>Regime Tributário</t>
        </is>
      </c>
    </row>
    <row r="2">
      <c r="A2" s="2" t="inlineStr">
        <is>
          <t>V-2026-001</t>
        </is>
      </c>
      <c r="B2" s="26" t="n">
        <v>46027</v>
      </c>
      <c r="C2" s="4" t="inlineStr">
        <is>
          <t>João Silva</t>
        </is>
      </c>
      <c r="D2" s="4" t="inlineStr">
        <is>
          <t>São Paulo</t>
        </is>
      </c>
      <c r="E2" s="4" t="inlineStr">
        <is>
          <t>Consultoria Empresarial</t>
        </is>
      </c>
      <c r="F2" s="5">
        <f>IF($A2="","",IFERROR(VLOOKUP($E2,'Produtos'!$A$2:$F$101,2,FALSE),""))</f>
        <v/>
      </c>
      <c r="G2" s="2" t="n">
        <v>1</v>
      </c>
      <c r="H2" s="6" t="n">
        <v>4500</v>
      </c>
      <c r="I2" s="6" t="n">
        <v>0</v>
      </c>
      <c r="J2" s="7">
        <f>IF($A2="","",$G2*$H2-$I2)</f>
        <v/>
      </c>
      <c r="K2" s="7">
        <f>IF($A2="","",IFERROR(VLOOKUP($E2,'Produtos'!$A$2:$F$101,4,FALSE),0))</f>
        <v/>
      </c>
      <c r="L2" s="7">
        <f>IF($A2="","",$J2*IFERROR(VLOOKUP($E2,'Produtos'!$A$2:$F$101,6,FALSE),0))</f>
        <v/>
      </c>
      <c r="M2" s="6" t="n">
        <v>180</v>
      </c>
      <c r="N2" s="7">
        <f>IF($A2="","",$J2-($G2*$K2)-$L2-$M2)</f>
        <v/>
      </c>
      <c r="O2" s="30">
        <f>IF($A2="","",IFERROR($N2/$J2,0))</f>
        <v/>
      </c>
      <c r="P2" s="9">
        <f>IF($A2="","",IF($O2&gt;=0.30,"Alta",IF($O2&gt;=0.15,"Média","Baixa")))</f>
        <v/>
      </c>
      <c r="Q2" s="2" t="inlineStr">
        <is>
          <t>Simples Nacional</t>
        </is>
      </c>
    </row>
    <row r="3">
      <c r="A3" s="2" t="inlineStr">
        <is>
          <t>V-2026-002</t>
        </is>
      </c>
      <c r="B3" s="26" t="n">
        <v>46044</v>
      </c>
      <c r="C3" s="4" t="inlineStr">
        <is>
          <t>Maria Oliveira</t>
        </is>
      </c>
      <c r="D3" s="4" t="inlineStr">
        <is>
          <t>Rio de Janeiro</t>
        </is>
      </c>
      <c r="E3" s="4" t="inlineStr">
        <is>
          <t>Sistema de Gestão</t>
        </is>
      </c>
      <c r="F3" s="10">
        <f>IF($A3="","",IFERROR(VLOOKUP($E3,'Produtos'!$A$2:$F$101,2,FALSE),""))</f>
        <v/>
      </c>
      <c r="G3" s="2" t="n">
        <v>5</v>
      </c>
      <c r="H3" s="6" t="n">
        <v>1200</v>
      </c>
      <c r="I3" s="31" t="n">
        <v>250</v>
      </c>
      <c r="J3" s="11">
        <f>IF($A3="","",$G3*$H3-$I3)</f>
        <v/>
      </c>
      <c r="K3" s="11">
        <f>IF($A3="","",IFERROR(VLOOKUP($E3,'Produtos'!$A$2:$F$101,4,FALSE),0))</f>
        <v/>
      </c>
      <c r="L3" s="11">
        <f>IF($A3="","",$J3*IFERROR(VLOOKUP($E3,'Produtos'!$A$2:$F$101,6,FALSE),0))</f>
        <v/>
      </c>
      <c r="M3" s="6" t="n">
        <v>250</v>
      </c>
      <c r="N3" s="11">
        <f>IF($A3="","",$J3-($G3*$K3)-$L3-$M3)</f>
        <v/>
      </c>
      <c r="O3" s="32">
        <f>IF($A3="","",IFERROR($N3/$J3,0))</f>
        <v/>
      </c>
      <c r="P3" s="13">
        <f>IF($A3="","",IF($O3&gt;=0.30,"Alta",IF($O3&gt;=0.15,"Média","Baixa")))</f>
        <v/>
      </c>
      <c r="Q3" s="2" t="inlineStr">
        <is>
          <t>Simples Nacional</t>
        </is>
      </c>
    </row>
    <row r="4">
      <c r="A4" s="2" t="inlineStr">
        <is>
          <t>V-2026-003</t>
        </is>
      </c>
      <c r="B4" s="26" t="n">
        <v>46067</v>
      </c>
      <c r="C4" s="4" t="inlineStr">
        <is>
          <t>Pedro Santos</t>
        </is>
      </c>
      <c r="D4" s="4" t="inlineStr">
        <is>
          <t>Belo Horizonte</t>
        </is>
      </c>
      <c r="E4" s="4" t="inlineStr">
        <is>
          <t>Kit Escritório</t>
        </is>
      </c>
      <c r="F4" s="5">
        <f>IF($A4="","",IFERROR(VLOOKUP($E4,'Produtos'!$A$2:$F$101,2,FALSE),""))</f>
        <v/>
      </c>
      <c r="G4" s="2" t="n">
        <v>8</v>
      </c>
      <c r="H4" s="6" t="n">
        <v>320</v>
      </c>
      <c r="I4" s="31" t="n">
        <v>100</v>
      </c>
      <c r="J4" s="7">
        <f>IF($A4="","",$G4*$H4-$I4)</f>
        <v/>
      </c>
      <c r="K4" s="7">
        <f>IF($A4="","",IFERROR(VLOOKUP($E4,'Produtos'!$A$2:$F$101,4,FALSE),0))</f>
        <v/>
      </c>
      <c r="L4" s="7">
        <f>IF($A4="","",$J4*IFERROR(VLOOKUP($E4,'Produtos'!$A$2:$F$101,6,FALSE),0))</f>
        <v/>
      </c>
      <c r="M4" s="6" t="n">
        <v>100</v>
      </c>
      <c r="N4" s="7">
        <f>IF($A4="","",$J4-($G4*$K4)-$L4-$M4)</f>
        <v/>
      </c>
      <c r="O4" s="30">
        <f>IF($A4="","",IFERROR($N4/$J4,0))</f>
        <v/>
      </c>
      <c r="P4" s="9">
        <f>IF($A4="","",IF($O4&gt;=0.30,"Alta",IF($O4&gt;=0.15,"Média","Baixa")))</f>
        <v/>
      </c>
      <c r="Q4" s="2" t="inlineStr">
        <is>
          <t>Simples Nacional</t>
        </is>
      </c>
    </row>
    <row r="5">
      <c r="A5" s="2" t="inlineStr">
        <is>
          <t>V-2026-004</t>
        </is>
      </c>
      <c r="B5" s="26" t="n">
        <v>46090</v>
      </c>
      <c r="C5" s="4" t="inlineStr">
        <is>
          <t>Ana Souza</t>
        </is>
      </c>
      <c r="D5" s="4" t="inlineStr">
        <is>
          <t>Curitiba</t>
        </is>
      </c>
      <c r="E5" s="4" t="inlineStr">
        <is>
          <t>Manutenção de Computadores</t>
        </is>
      </c>
      <c r="F5" s="10">
        <f>IF($A5="","",IFERROR(VLOOKUP($E5,'Produtos'!$A$2:$F$101,2,FALSE),""))</f>
        <v/>
      </c>
      <c r="G5" s="2" t="n">
        <v>3</v>
      </c>
      <c r="H5" s="6" t="n">
        <v>850</v>
      </c>
      <c r="I5" s="31" t="n">
        <v>100</v>
      </c>
      <c r="J5" s="11">
        <f>IF($A5="","",$G5*$H5-$I5)</f>
        <v/>
      </c>
      <c r="K5" s="11">
        <f>IF($A5="","",IFERROR(VLOOKUP($E5,'Produtos'!$A$2:$F$101,4,FALSE),0))</f>
        <v/>
      </c>
      <c r="L5" s="11">
        <f>IF($A5="","",$J5*IFERROR(VLOOKUP($E5,'Produtos'!$A$2:$F$101,6,FALSE),0))</f>
        <v/>
      </c>
      <c r="M5" s="6" t="n">
        <v>120</v>
      </c>
      <c r="N5" s="11">
        <f>IF($A5="","",$J5-($G5*$K5)-$L5-$M5)</f>
        <v/>
      </c>
      <c r="O5" s="32">
        <f>IF($A5="","",IFERROR($N5/$J5,0))</f>
        <v/>
      </c>
      <c r="P5" s="13">
        <f>IF($A5="","",IF($O5&gt;=0.30,"Alta",IF($O5&gt;=0.15,"Média","Baixa")))</f>
        <v/>
      </c>
      <c r="Q5" s="2" t="inlineStr">
        <is>
          <t>Simples Nacional</t>
        </is>
      </c>
    </row>
    <row r="6">
      <c r="A6" s="2" t="inlineStr">
        <is>
          <t>V-2026-005</t>
        </is>
      </c>
      <c r="B6" s="26" t="n">
        <v>46130</v>
      </c>
      <c r="C6" s="4" t="inlineStr">
        <is>
          <t>Carlos Pereira</t>
        </is>
      </c>
      <c r="D6" s="4" t="inlineStr">
        <is>
          <t>Porto Alegre</t>
        </is>
      </c>
      <c r="E6" s="4" t="inlineStr">
        <is>
          <t>Curso Online</t>
        </is>
      </c>
      <c r="F6" s="5">
        <f>IF($A6="","",IFERROR(VLOOKUP($E6,'Produtos'!$A$2:$F$101,2,FALSE),""))</f>
        <v/>
      </c>
      <c r="G6" s="2" t="n">
        <v>10</v>
      </c>
      <c r="H6" s="6" t="n">
        <v>297</v>
      </c>
      <c r="I6" s="31" t="n">
        <v>150</v>
      </c>
      <c r="J6" s="7">
        <f>IF($A6="","",$G6*$H6-$I6)</f>
        <v/>
      </c>
      <c r="K6" s="7">
        <f>IF($A6="","",IFERROR(VLOOKUP($E6,'Produtos'!$A$2:$F$101,4,FALSE),0))</f>
        <v/>
      </c>
      <c r="L6" s="7">
        <f>IF($A6="","",$J6*IFERROR(VLOOKUP($E6,'Produtos'!$A$2:$F$101,6,FALSE),0))</f>
        <v/>
      </c>
      <c r="M6" s="6" t="n">
        <v>180</v>
      </c>
      <c r="N6" s="7">
        <f>IF($A6="","",$J6-($G6*$K6)-$L6-$M6)</f>
        <v/>
      </c>
      <c r="O6" s="30">
        <f>IF($A6="","",IFERROR($N6/$J6,0))</f>
        <v/>
      </c>
      <c r="P6" s="9">
        <f>IF($A6="","",IF($O6&gt;=0.30,"Alta",IF($O6&gt;=0.15,"Média","Baixa")))</f>
        <v/>
      </c>
      <c r="Q6" s="2" t="inlineStr">
        <is>
          <t>MEI</t>
        </is>
      </c>
    </row>
    <row r="7">
      <c r="A7" s="2" t="inlineStr">
        <is>
          <t>V-2026-006</t>
        </is>
      </c>
      <c r="B7" s="26" t="n">
        <v>46169</v>
      </c>
      <c r="C7" s="4" t="inlineStr">
        <is>
          <t>Juliana Costa</t>
        </is>
      </c>
      <c r="D7" s="4" t="inlineStr">
        <is>
          <t>Salvador</t>
        </is>
      </c>
      <c r="E7" s="4" t="inlineStr">
        <is>
          <t>Serviço de Marketing Digital</t>
        </is>
      </c>
      <c r="F7" s="10">
        <f>IF($A7="","",IFERROR(VLOOKUP($E7,'Produtos'!$A$2:$F$101,2,FALSE),""))</f>
        <v/>
      </c>
      <c r="G7" s="2" t="n">
        <v>2</v>
      </c>
      <c r="H7" s="6" t="n">
        <v>2500</v>
      </c>
      <c r="I7" s="31" t="n">
        <v>200</v>
      </c>
      <c r="J7" s="11">
        <f>IF($A7="","",$G7*$H7-$I7)</f>
        <v/>
      </c>
      <c r="K7" s="11">
        <f>IF($A7="","",IFERROR(VLOOKUP($E7,'Produtos'!$A$2:$F$101,4,FALSE),0))</f>
        <v/>
      </c>
      <c r="L7" s="11">
        <f>IF($A7="","",$J7*IFERROR(VLOOKUP($E7,'Produtos'!$A$2:$F$101,6,FALSE),0))</f>
        <v/>
      </c>
      <c r="M7" s="6" t="n">
        <v>350</v>
      </c>
      <c r="N7" s="11">
        <f>IF($A7="","",$J7-($G7*$K7)-$L7-$M7)</f>
        <v/>
      </c>
      <c r="O7" s="32">
        <f>IF($A7="","",IFERROR($N7/$J7,0))</f>
        <v/>
      </c>
      <c r="P7" s="13">
        <f>IF($A7="","",IF($O7&gt;=0.30,"Alta",IF($O7&gt;=0.15,"Média","Baixa")))</f>
        <v/>
      </c>
      <c r="Q7" s="2" t="inlineStr">
        <is>
          <t>Simples Nacional</t>
        </is>
      </c>
    </row>
    <row r="8">
      <c r="A8" s="2" t="inlineStr">
        <is>
          <t>V-2026-007</t>
        </is>
      </c>
      <c r="B8" s="26" t="n">
        <v>46184</v>
      </c>
      <c r="C8" s="4" t="inlineStr">
        <is>
          <t>Rafael Almeida</t>
        </is>
      </c>
      <c r="D8" s="4" t="inlineStr">
        <is>
          <t>Recife</t>
        </is>
      </c>
      <c r="E8" s="4" t="inlineStr">
        <is>
          <t>Equipamento de Rede</t>
        </is>
      </c>
      <c r="F8" s="5">
        <f>IF($A8="","",IFERROR(VLOOKUP($E8,'Produtos'!$A$2:$F$101,2,FALSE),""))</f>
        <v/>
      </c>
      <c r="G8" s="2" t="n">
        <v>2</v>
      </c>
      <c r="H8" s="6" t="n">
        <v>1850</v>
      </c>
      <c r="I8" s="31" t="n">
        <v>100</v>
      </c>
      <c r="J8" s="7">
        <f>IF($A8="","",$G8*$H8-$I8)</f>
        <v/>
      </c>
      <c r="K8" s="7">
        <f>IF($A8="","",IFERROR(VLOOKUP($E8,'Produtos'!$A$2:$F$101,4,FALSE),0))</f>
        <v/>
      </c>
      <c r="L8" s="7">
        <f>IF($A8="","",$J8*IFERROR(VLOOKUP($E8,'Produtos'!$A$2:$F$101,6,FALSE),0))</f>
        <v/>
      </c>
      <c r="M8" s="6" t="n">
        <v>120</v>
      </c>
      <c r="N8" s="7">
        <f>IF($A8="","",$J8-($G8*$K8)-$L8-$M8)</f>
        <v/>
      </c>
      <c r="O8" s="30">
        <f>IF($A8="","",IFERROR($N8/$J8,0))</f>
        <v/>
      </c>
      <c r="P8" s="9">
        <f>IF($A8="","",IF($O8&gt;=0.30,"Alta",IF($O8&gt;=0.15,"Média","Baixa")))</f>
        <v/>
      </c>
      <c r="Q8" s="2" t="inlineStr">
        <is>
          <t>Simples Nacional</t>
        </is>
      </c>
    </row>
    <row r="9">
      <c r="A9" s="2" t="inlineStr">
        <is>
          <t>V-2026-008</t>
        </is>
      </c>
      <c r="B9" s="26" t="n">
        <v>46206</v>
      </c>
      <c r="C9" s="4" t="inlineStr">
        <is>
          <t>Camila Ferreira</t>
        </is>
      </c>
      <c r="D9" s="4" t="inlineStr">
        <is>
          <t>Fortaleza</t>
        </is>
      </c>
      <c r="E9" s="4" t="inlineStr">
        <is>
          <t>Suporte Técnico</t>
        </is>
      </c>
      <c r="F9" s="10">
        <f>IF($A9="","",IFERROR(VLOOKUP($E9,'Produtos'!$A$2:$F$101,2,FALSE),""))</f>
        <v/>
      </c>
      <c r="G9" s="2" t="n">
        <v>6</v>
      </c>
      <c r="H9" s="6" t="n">
        <v>480</v>
      </c>
      <c r="I9" s="31" t="n">
        <v>80</v>
      </c>
      <c r="J9" s="11">
        <f>IF($A9="","",$G9*$H9-$I9)</f>
        <v/>
      </c>
      <c r="K9" s="11">
        <f>IF($A9="","",IFERROR(VLOOKUP($E9,'Produtos'!$A$2:$F$101,4,FALSE),0))</f>
        <v/>
      </c>
      <c r="L9" s="11">
        <f>IF($A9="","",$J9*IFERROR(VLOOKUP($E9,'Produtos'!$A$2:$F$101,6,FALSE),0))</f>
        <v/>
      </c>
      <c r="M9" s="6" t="n">
        <v>170</v>
      </c>
      <c r="N9" s="11">
        <f>IF($A9="","",$J9-($G9*$K9)-$L9-$M9)</f>
        <v/>
      </c>
      <c r="O9" s="32">
        <f>IF($A9="","",IFERROR($N9/$J9,0))</f>
        <v/>
      </c>
      <c r="P9" s="13">
        <f>IF($A9="","",IF($O9&gt;=0.30,"Alta",IF($O9&gt;=0.15,"Média","Baixa")))</f>
        <v/>
      </c>
      <c r="Q9" s="2" t="inlineStr">
        <is>
          <t>Simples Nacional</t>
        </is>
      </c>
    </row>
    <row r="10">
      <c r="A10" s="2" t="inlineStr">
        <is>
          <t>V-2026-009</t>
        </is>
      </c>
      <c r="B10" s="26" t="n">
        <v>46232</v>
      </c>
      <c r="C10" s="4" t="inlineStr">
        <is>
          <t>Lucas Rodrigues</t>
        </is>
      </c>
      <c r="D10" s="4" t="inlineStr">
        <is>
          <t>Brasília</t>
        </is>
      </c>
      <c r="E10" s="4" t="inlineStr">
        <is>
          <t>Projeto de Automação</t>
        </is>
      </c>
      <c r="F10" s="5">
        <f>IF($A10="","",IFERROR(VLOOKUP($E10,'Produtos'!$A$2:$F$101,2,FALSE),""))</f>
        <v/>
      </c>
      <c r="G10" s="2" t="n">
        <v>1</v>
      </c>
      <c r="H10" s="6" t="n">
        <v>6200</v>
      </c>
      <c r="I10" s="31" t="n">
        <v>200</v>
      </c>
      <c r="J10" s="7">
        <f>IF($A10="","",$G10*$H10-$I10)</f>
        <v/>
      </c>
      <c r="K10" s="7">
        <f>IF($A10="","",IFERROR(VLOOKUP($E10,'Produtos'!$A$2:$F$101,4,FALSE),0))</f>
        <v/>
      </c>
      <c r="L10" s="7">
        <f>IF($A10="","",$J10*IFERROR(VLOOKUP($E10,'Produtos'!$A$2:$F$101,6,FALSE),0))</f>
        <v/>
      </c>
      <c r="M10" s="6" t="n">
        <v>300</v>
      </c>
      <c r="N10" s="7">
        <f>IF($A10="","",$J10-($G10*$K10)-$L10-$M10)</f>
        <v/>
      </c>
      <c r="O10" s="30">
        <f>IF($A10="","",IFERROR($N10/$J10,0))</f>
        <v/>
      </c>
      <c r="P10" s="9">
        <f>IF($A10="","",IF($O10&gt;=0.30,"Alta",IF($O10&gt;=0.15,"Média","Baixa")))</f>
        <v/>
      </c>
      <c r="Q10" s="2" t="inlineStr">
        <is>
          <t>Simples Nacional</t>
        </is>
      </c>
    </row>
    <row r="11">
      <c r="A11" s="2" t="inlineStr">
        <is>
          <t>V-2026-010</t>
        </is>
      </c>
      <c r="B11" s="26" t="n">
        <v>46255</v>
      </c>
      <c r="C11" s="4" t="inlineStr">
        <is>
          <t>Fernanda Lima</t>
        </is>
      </c>
      <c r="D11" s="4" t="inlineStr">
        <is>
          <t>Campinas</t>
        </is>
      </c>
      <c r="E11" s="4" t="inlineStr">
        <is>
          <t>Licença de Software</t>
        </is>
      </c>
      <c r="F11" s="10">
        <f>IF($A11="","",IFERROR(VLOOKUP($E11,'Produtos'!$A$2:$F$101,2,FALSE),""))</f>
        <v/>
      </c>
      <c r="G11" s="2" t="n">
        <v>15</v>
      </c>
      <c r="H11" s="6" t="n">
        <v>950</v>
      </c>
      <c r="I11" s="31" t="n">
        <v>750</v>
      </c>
      <c r="J11" s="11">
        <f>IF($A11="","",$G11*$H11-$I11)</f>
        <v/>
      </c>
      <c r="K11" s="11">
        <f>IF($A11="","",IFERROR(VLOOKUP($E11,'Produtos'!$A$2:$F$101,4,FALSE),0))</f>
        <v/>
      </c>
      <c r="L11" s="11">
        <f>IF($A11="","",$J11*IFERROR(VLOOKUP($E11,'Produtos'!$A$2:$F$101,6,FALSE),0))</f>
        <v/>
      </c>
      <c r="M11" s="6" t="n">
        <v>550</v>
      </c>
      <c r="N11" s="11">
        <f>IF($A11="","",$J11-($G11*$K11)-$L11-$M11)</f>
        <v/>
      </c>
      <c r="O11" s="32">
        <f>IF($A11="","",IFERROR($N11/$J11,0))</f>
        <v/>
      </c>
      <c r="P11" s="13">
        <f>IF($A11="","",IF($O11&gt;=0.30,"Alta",IF($O11&gt;=0.15,"Média","Baixa")))</f>
        <v/>
      </c>
      <c r="Q11" s="2" t="inlineStr">
        <is>
          <t>Simples Nacional</t>
        </is>
      </c>
    </row>
    <row r="12">
      <c r="A12" s="2" t="n"/>
      <c r="B12" s="26" t="n"/>
      <c r="C12" s="4" t="n"/>
      <c r="D12" s="4" t="n"/>
      <c r="E12" s="4" t="n"/>
      <c r="F12" s="5">
        <f>IF($A12="","",IFERROR(VLOOKUP($E12,'Produtos'!$A$2:$F$101,2,FALSE),""))</f>
        <v/>
      </c>
      <c r="G12" s="2" t="n"/>
      <c r="H12" s="6" t="n"/>
      <c r="I12" s="6" t="n"/>
      <c r="J12" s="7">
        <f>IF($A12="","",$G12*$H12-$I12)</f>
        <v/>
      </c>
      <c r="K12" s="7">
        <f>IF($A12="","",IFERROR(VLOOKUP($E12,'Produtos'!$A$2:$F$101,4,FALSE),0))</f>
        <v/>
      </c>
      <c r="L12" s="7">
        <f>IF($A12="","",$J12*IFERROR(VLOOKUP($E12,'Produtos'!$A$2:$F$101,6,FALSE),0))</f>
        <v/>
      </c>
      <c r="M12" s="6" t="n"/>
      <c r="N12" s="7">
        <f>IF($A12="","",$J12-($G12*$K12)-$L12-$M12)</f>
        <v/>
      </c>
      <c r="O12" s="30">
        <f>IF($A12="","",IFERROR($N12/$J12,0))</f>
        <v/>
      </c>
      <c r="P12" s="9">
        <f>IF($A12="","",IF($O12&gt;=0.30,"Alta",IF($O12&gt;=0.15,"Média","Baixa")))</f>
        <v/>
      </c>
      <c r="Q12" s="2" t="n"/>
    </row>
    <row r="13">
      <c r="A13" s="2" t="n"/>
      <c r="B13" s="26" t="n"/>
      <c r="C13" s="4" t="n"/>
      <c r="D13" s="4" t="n"/>
      <c r="E13" s="4" t="n"/>
      <c r="F13" s="10">
        <f>IF($A13="","",IFERROR(VLOOKUP($E13,'Produtos'!$A$2:$F$101,2,FALSE),""))</f>
        <v/>
      </c>
      <c r="G13" s="2" t="n"/>
      <c r="H13" s="6" t="n"/>
      <c r="I13" s="6" t="n"/>
      <c r="J13" s="11">
        <f>IF($A13="","",$G13*$H13-$I13)</f>
        <v/>
      </c>
      <c r="K13" s="11">
        <f>IF($A13="","",IFERROR(VLOOKUP($E13,'Produtos'!$A$2:$F$101,4,FALSE),0))</f>
        <v/>
      </c>
      <c r="L13" s="11">
        <f>IF($A13="","",$J13*IFERROR(VLOOKUP($E13,'Produtos'!$A$2:$F$101,6,FALSE),0))</f>
        <v/>
      </c>
      <c r="M13" s="6" t="n"/>
      <c r="N13" s="11">
        <f>IF($A13="","",$J13-($G13*$K13)-$L13-$M13)</f>
        <v/>
      </c>
      <c r="O13" s="32">
        <f>IF($A13="","",IFERROR($N13/$J13,0))</f>
        <v/>
      </c>
      <c r="P13" s="13">
        <f>IF($A13="","",IF($O13&gt;=0.30,"Alta",IF($O13&gt;=0.15,"Média","Baixa")))</f>
        <v/>
      </c>
      <c r="Q13" s="2" t="n"/>
    </row>
    <row r="14">
      <c r="A14" s="2" t="n"/>
      <c r="B14" s="26" t="n"/>
      <c r="C14" s="4" t="n"/>
      <c r="D14" s="4" t="n"/>
      <c r="E14" s="4" t="n"/>
      <c r="F14" s="5">
        <f>IF($A14="","",IFERROR(VLOOKUP($E14,'Produtos'!$A$2:$F$101,2,FALSE),""))</f>
        <v/>
      </c>
      <c r="G14" s="2" t="n"/>
      <c r="H14" s="6" t="n"/>
      <c r="I14" s="6" t="n"/>
      <c r="J14" s="7">
        <f>IF($A14="","",$G14*$H14-$I14)</f>
        <v/>
      </c>
      <c r="K14" s="7">
        <f>IF($A14="","",IFERROR(VLOOKUP($E14,'Produtos'!$A$2:$F$101,4,FALSE),0))</f>
        <v/>
      </c>
      <c r="L14" s="7">
        <f>IF($A14="","",$J14*IFERROR(VLOOKUP($E14,'Produtos'!$A$2:$F$101,6,FALSE),0))</f>
        <v/>
      </c>
      <c r="M14" s="6" t="n"/>
      <c r="N14" s="7">
        <f>IF($A14="","",$J14-($G14*$K14)-$L14-$M14)</f>
        <v/>
      </c>
      <c r="O14" s="30">
        <f>IF($A14="","",IFERROR($N14/$J14,0))</f>
        <v/>
      </c>
      <c r="P14" s="9">
        <f>IF($A14="","",IF($O14&gt;=0.30,"Alta",IF($O14&gt;=0.15,"Média","Baixa")))</f>
        <v/>
      </c>
      <c r="Q14" s="2" t="n"/>
    </row>
    <row r="15">
      <c r="A15" s="2" t="n"/>
      <c r="B15" s="26" t="n"/>
      <c r="C15" s="4" t="n"/>
      <c r="D15" s="4" t="n"/>
      <c r="E15" s="4" t="n"/>
      <c r="F15" s="10">
        <f>IF($A15="","",IFERROR(VLOOKUP($E15,'Produtos'!$A$2:$F$101,2,FALSE),""))</f>
        <v/>
      </c>
      <c r="G15" s="2" t="n"/>
      <c r="H15" s="6" t="n"/>
      <c r="I15" s="6" t="n"/>
      <c r="J15" s="11">
        <f>IF($A15="","",$G15*$H15-$I15)</f>
        <v/>
      </c>
      <c r="K15" s="11">
        <f>IF($A15="","",IFERROR(VLOOKUP($E15,'Produtos'!$A$2:$F$101,4,FALSE),0))</f>
        <v/>
      </c>
      <c r="L15" s="11">
        <f>IF($A15="","",$J15*IFERROR(VLOOKUP($E15,'Produtos'!$A$2:$F$101,6,FALSE),0))</f>
        <v/>
      </c>
      <c r="M15" s="6" t="n"/>
      <c r="N15" s="11">
        <f>IF($A15="","",$J15-($G15*$K15)-$L15-$M15)</f>
        <v/>
      </c>
      <c r="O15" s="32">
        <f>IF($A15="","",IFERROR($N15/$J15,0))</f>
        <v/>
      </c>
      <c r="P15" s="13">
        <f>IF($A15="","",IF($O15&gt;=0.30,"Alta",IF($O15&gt;=0.15,"Média","Baixa")))</f>
        <v/>
      </c>
      <c r="Q15" s="2" t="n"/>
    </row>
    <row r="16">
      <c r="A16" s="2" t="n"/>
      <c r="B16" s="26" t="n"/>
      <c r="C16" s="4" t="n"/>
      <c r="D16" s="4" t="n"/>
      <c r="E16" s="4" t="n"/>
      <c r="F16" s="5">
        <f>IF($A16="","",IFERROR(VLOOKUP($E16,'Produtos'!$A$2:$F$101,2,FALSE),""))</f>
        <v/>
      </c>
      <c r="G16" s="2" t="n"/>
      <c r="H16" s="6" t="n"/>
      <c r="I16" s="6" t="n"/>
      <c r="J16" s="7">
        <f>IF($A16="","",$G16*$H16-$I16)</f>
        <v/>
      </c>
      <c r="K16" s="7">
        <f>IF($A16="","",IFERROR(VLOOKUP($E16,'Produtos'!$A$2:$F$101,4,FALSE),0))</f>
        <v/>
      </c>
      <c r="L16" s="7">
        <f>IF($A16="","",$J16*IFERROR(VLOOKUP($E16,'Produtos'!$A$2:$F$101,6,FALSE),0))</f>
        <v/>
      </c>
      <c r="M16" s="6" t="n"/>
      <c r="N16" s="7">
        <f>IF($A16="","",$J16-($G16*$K16)-$L16-$M16)</f>
        <v/>
      </c>
      <c r="O16" s="30">
        <f>IF($A16="","",IFERROR($N16/$J16,0))</f>
        <v/>
      </c>
      <c r="P16" s="9">
        <f>IF($A16="","",IF($O16&gt;=0.30,"Alta",IF($O16&gt;=0.15,"Média","Baixa")))</f>
        <v/>
      </c>
      <c r="Q16" s="2" t="n"/>
    </row>
    <row r="17">
      <c r="A17" s="2" t="n"/>
      <c r="B17" s="26" t="n"/>
      <c r="C17" s="4" t="n"/>
      <c r="D17" s="4" t="n"/>
      <c r="E17" s="4" t="n"/>
      <c r="F17" s="10">
        <f>IF($A17="","",IFERROR(VLOOKUP($E17,'Produtos'!$A$2:$F$101,2,FALSE),""))</f>
        <v/>
      </c>
      <c r="G17" s="2" t="n"/>
      <c r="H17" s="6" t="n"/>
      <c r="I17" s="6" t="n"/>
      <c r="J17" s="11">
        <f>IF($A17="","",$G17*$H17-$I17)</f>
        <v/>
      </c>
      <c r="K17" s="11">
        <f>IF($A17="","",IFERROR(VLOOKUP($E17,'Produtos'!$A$2:$F$101,4,FALSE),0))</f>
        <v/>
      </c>
      <c r="L17" s="11">
        <f>IF($A17="","",$J17*IFERROR(VLOOKUP($E17,'Produtos'!$A$2:$F$101,6,FALSE),0))</f>
        <v/>
      </c>
      <c r="M17" s="6" t="n"/>
      <c r="N17" s="11">
        <f>IF($A17="","",$J17-($G17*$K17)-$L17-$M17)</f>
        <v/>
      </c>
      <c r="O17" s="32">
        <f>IF($A17="","",IFERROR($N17/$J17,0))</f>
        <v/>
      </c>
      <c r="P17" s="13">
        <f>IF($A17="","",IF($O17&gt;=0.30,"Alta",IF($O17&gt;=0.15,"Média","Baixa")))</f>
        <v/>
      </c>
      <c r="Q17" s="2" t="n"/>
    </row>
    <row r="18">
      <c r="A18" s="2" t="n"/>
      <c r="B18" s="26" t="n"/>
      <c r="C18" s="4" t="n"/>
      <c r="D18" s="4" t="n"/>
      <c r="E18" s="4" t="n"/>
      <c r="F18" s="5">
        <f>IF($A18="","",IFERROR(VLOOKUP($E18,'Produtos'!$A$2:$F$101,2,FALSE),""))</f>
        <v/>
      </c>
      <c r="G18" s="2" t="n"/>
      <c r="H18" s="6" t="n"/>
      <c r="I18" s="6" t="n"/>
      <c r="J18" s="7">
        <f>IF($A18="","",$G18*$H18-$I18)</f>
        <v/>
      </c>
      <c r="K18" s="7">
        <f>IF($A18="","",IFERROR(VLOOKUP($E18,'Produtos'!$A$2:$F$101,4,FALSE),0))</f>
        <v/>
      </c>
      <c r="L18" s="7">
        <f>IF($A18="","",$J18*IFERROR(VLOOKUP($E18,'Produtos'!$A$2:$F$101,6,FALSE),0))</f>
        <v/>
      </c>
      <c r="M18" s="6" t="n"/>
      <c r="N18" s="7">
        <f>IF($A18="","",$J18-($G18*$K18)-$L18-$M18)</f>
        <v/>
      </c>
      <c r="O18" s="30">
        <f>IF($A18="","",IFERROR($N18/$J18,0))</f>
        <v/>
      </c>
      <c r="P18" s="9">
        <f>IF($A18="","",IF($O18&gt;=0.30,"Alta",IF($O18&gt;=0.15,"Média","Baixa")))</f>
        <v/>
      </c>
      <c r="Q18" s="2" t="n"/>
    </row>
    <row r="19">
      <c r="A19" s="2" t="n"/>
      <c r="B19" s="26" t="n"/>
      <c r="C19" s="4" t="n"/>
      <c r="D19" s="4" t="n"/>
      <c r="E19" s="4" t="n"/>
      <c r="F19" s="10">
        <f>IF($A19="","",IFERROR(VLOOKUP($E19,'Produtos'!$A$2:$F$101,2,FALSE),""))</f>
        <v/>
      </c>
      <c r="G19" s="2" t="n"/>
      <c r="H19" s="6" t="n"/>
      <c r="I19" s="6" t="n"/>
      <c r="J19" s="11">
        <f>IF($A19="","",$G19*$H19-$I19)</f>
        <v/>
      </c>
      <c r="K19" s="11">
        <f>IF($A19="","",IFERROR(VLOOKUP($E19,'Produtos'!$A$2:$F$101,4,FALSE),0))</f>
        <v/>
      </c>
      <c r="L19" s="11">
        <f>IF($A19="","",$J19*IFERROR(VLOOKUP($E19,'Produtos'!$A$2:$F$101,6,FALSE),0))</f>
        <v/>
      </c>
      <c r="M19" s="6" t="n"/>
      <c r="N19" s="11">
        <f>IF($A19="","",$J19-($G19*$K19)-$L19-$M19)</f>
        <v/>
      </c>
      <c r="O19" s="32">
        <f>IF($A19="","",IFERROR($N19/$J19,0))</f>
        <v/>
      </c>
      <c r="P19" s="13">
        <f>IF($A19="","",IF($O19&gt;=0.30,"Alta",IF($O19&gt;=0.15,"Média","Baixa")))</f>
        <v/>
      </c>
      <c r="Q19" s="2" t="n"/>
    </row>
    <row r="20">
      <c r="A20" s="2" t="n"/>
      <c r="B20" s="26" t="n"/>
      <c r="C20" s="4" t="n"/>
      <c r="D20" s="4" t="n"/>
      <c r="E20" s="4" t="n"/>
      <c r="F20" s="5">
        <f>IF($A20="","",IFERROR(VLOOKUP($E20,'Produtos'!$A$2:$F$101,2,FALSE),""))</f>
        <v/>
      </c>
      <c r="G20" s="2" t="n"/>
      <c r="H20" s="6" t="n"/>
      <c r="I20" s="6" t="n"/>
      <c r="J20" s="7">
        <f>IF($A20="","",$G20*$H20-$I20)</f>
        <v/>
      </c>
      <c r="K20" s="7">
        <f>IF($A20="","",IFERROR(VLOOKUP($E20,'Produtos'!$A$2:$F$101,4,FALSE),0))</f>
        <v/>
      </c>
      <c r="L20" s="7">
        <f>IF($A20="","",$J20*IFERROR(VLOOKUP($E20,'Produtos'!$A$2:$F$101,6,FALSE),0))</f>
        <v/>
      </c>
      <c r="M20" s="6" t="n"/>
      <c r="N20" s="7">
        <f>IF($A20="","",$J20-($G20*$K20)-$L20-$M20)</f>
        <v/>
      </c>
      <c r="O20" s="30">
        <f>IF($A20="","",IFERROR($N20/$J20,0))</f>
        <v/>
      </c>
      <c r="P20" s="9">
        <f>IF($A20="","",IF($O20&gt;=0.30,"Alta",IF($O20&gt;=0.15,"Média","Baixa")))</f>
        <v/>
      </c>
      <c r="Q20" s="2" t="n"/>
    </row>
    <row r="21">
      <c r="A21" s="2" t="n"/>
      <c r="B21" s="26" t="n"/>
      <c r="C21" s="4" t="n"/>
      <c r="D21" s="4" t="n"/>
      <c r="E21" s="4" t="n"/>
      <c r="F21" s="10">
        <f>IF($A21="","",IFERROR(VLOOKUP($E21,'Produtos'!$A$2:$F$101,2,FALSE),""))</f>
        <v/>
      </c>
      <c r="G21" s="2" t="n"/>
      <c r="H21" s="6" t="n"/>
      <c r="I21" s="6" t="n"/>
      <c r="J21" s="11">
        <f>IF($A21="","",$G21*$H21-$I21)</f>
        <v/>
      </c>
      <c r="K21" s="11">
        <f>IF($A21="","",IFERROR(VLOOKUP($E21,'Produtos'!$A$2:$F$101,4,FALSE),0))</f>
        <v/>
      </c>
      <c r="L21" s="11">
        <f>IF($A21="","",$J21*IFERROR(VLOOKUP($E21,'Produtos'!$A$2:$F$101,6,FALSE),0))</f>
        <v/>
      </c>
      <c r="M21" s="6" t="n"/>
      <c r="N21" s="11">
        <f>IF($A21="","",$J21-($G21*$K21)-$L21-$M21)</f>
        <v/>
      </c>
      <c r="O21" s="32">
        <f>IF($A21="","",IFERROR($N21/$J21,0))</f>
        <v/>
      </c>
      <c r="P21" s="13">
        <f>IF($A21="","",IF($O21&gt;=0.30,"Alta",IF($O21&gt;=0.15,"Média","Baixa")))</f>
        <v/>
      </c>
      <c r="Q21" s="2" t="n"/>
    </row>
    <row r="22">
      <c r="A22" s="2" t="n"/>
      <c r="B22" s="26" t="n"/>
      <c r="C22" s="4" t="n"/>
      <c r="D22" s="4" t="n"/>
      <c r="E22" s="4" t="n"/>
      <c r="F22" s="5">
        <f>IF($A22="","",IFERROR(VLOOKUP($E22,'Produtos'!$A$2:$F$101,2,FALSE),""))</f>
        <v/>
      </c>
      <c r="G22" s="2" t="n"/>
      <c r="H22" s="6" t="n"/>
      <c r="I22" s="6" t="n"/>
      <c r="J22" s="7">
        <f>IF($A22="","",$G22*$H22-$I22)</f>
        <v/>
      </c>
      <c r="K22" s="7">
        <f>IF($A22="","",IFERROR(VLOOKUP($E22,'Produtos'!$A$2:$F$101,4,FALSE),0))</f>
        <v/>
      </c>
      <c r="L22" s="7">
        <f>IF($A22="","",$J22*IFERROR(VLOOKUP($E22,'Produtos'!$A$2:$F$101,6,FALSE),0))</f>
        <v/>
      </c>
      <c r="M22" s="6" t="n"/>
      <c r="N22" s="7">
        <f>IF($A22="","",$J22-($G22*$K22)-$L22-$M22)</f>
        <v/>
      </c>
      <c r="O22" s="30">
        <f>IF($A22="","",IFERROR($N22/$J22,0))</f>
        <v/>
      </c>
      <c r="P22" s="9">
        <f>IF($A22="","",IF($O22&gt;=0.30,"Alta",IF($O22&gt;=0.15,"Média","Baixa")))</f>
        <v/>
      </c>
      <c r="Q22" s="2" t="n"/>
    </row>
    <row r="23">
      <c r="A23" s="2" t="n"/>
      <c r="B23" s="26" t="n"/>
      <c r="C23" s="4" t="n"/>
      <c r="D23" s="4" t="n"/>
      <c r="E23" s="4" t="n"/>
      <c r="F23" s="10">
        <f>IF($A23="","",IFERROR(VLOOKUP($E23,'Produtos'!$A$2:$F$101,2,FALSE),""))</f>
        <v/>
      </c>
      <c r="G23" s="2" t="n"/>
      <c r="H23" s="6" t="n"/>
      <c r="I23" s="6" t="n"/>
      <c r="J23" s="11">
        <f>IF($A23="","",$G23*$H23-$I23)</f>
        <v/>
      </c>
      <c r="K23" s="11">
        <f>IF($A23="","",IFERROR(VLOOKUP($E23,'Produtos'!$A$2:$F$101,4,FALSE),0))</f>
        <v/>
      </c>
      <c r="L23" s="11">
        <f>IF($A23="","",$J23*IFERROR(VLOOKUP($E23,'Produtos'!$A$2:$F$101,6,FALSE),0))</f>
        <v/>
      </c>
      <c r="M23" s="6" t="n"/>
      <c r="N23" s="11">
        <f>IF($A23="","",$J23-($G23*$K23)-$L23-$M23)</f>
        <v/>
      </c>
      <c r="O23" s="32">
        <f>IF($A23="","",IFERROR($N23/$J23,0))</f>
        <v/>
      </c>
      <c r="P23" s="13">
        <f>IF($A23="","",IF($O23&gt;=0.30,"Alta",IF($O23&gt;=0.15,"Média","Baixa")))</f>
        <v/>
      </c>
      <c r="Q23" s="2" t="n"/>
    </row>
    <row r="24">
      <c r="A24" s="2" t="n"/>
      <c r="B24" s="26" t="n"/>
      <c r="C24" s="4" t="n"/>
      <c r="D24" s="4" t="n"/>
      <c r="E24" s="4" t="n"/>
      <c r="F24" s="5">
        <f>IF($A24="","",IFERROR(VLOOKUP($E24,'Produtos'!$A$2:$F$101,2,FALSE),""))</f>
        <v/>
      </c>
      <c r="G24" s="2" t="n"/>
      <c r="H24" s="6" t="n"/>
      <c r="I24" s="6" t="n"/>
      <c r="J24" s="7">
        <f>IF($A24="","",$G24*$H24-$I24)</f>
        <v/>
      </c>
      <c r="K24" s="7">
        <f>IF($A24="","",IFERROR(VLOOKUP($E24,'Produtos'!$A$2:$F$101,4,FALSE),0))</f>
        <v/>
      </c>
      <c r="L24" s="7">
        <f>IF($A24="","",$J24*IFERROR(VLOOKUP($E24,'Produtos'!$A$2:$F$101,6,FALSE),0))</f>
        <v/>
      </c>
      <c r="M24" s="6" t="n"/>
      <c r="N24" s="7">
        <f>IF($A24="","",$J24-($G24*$K24)-$L24-$M24)</f>
        <v/>
      </c>
      <c r="O24" s="30">
        <f>IF($A24="","",IFERROR($N24/$J24,0))</f>
        <v/>
      </c>
      <c r="P24" s="9">
        <f>IF($A24="","",IF($O24&gt;=0.30,"Alta",IF($O24&gt;=0.15,"Média","Baixa")))</f>
        <v/>
      </c>
      <c r="Q24" s="2" t="n"/>
    </row>
    <row r="25">
      <c r="A25" s="2" t="n"/>
      <c r="B25" s="26" t="n"/>
      <c r="C25" s="4" t="n"/>
      <c r="D25" s="4" t="n"/>
      <c r="E25" s="4" t="n"/>
      <c r="F25" s="10">
        <f>IF($A25="","",IFERROR(VLOOKUP($E25,'Produtos'!$A$2:$F$101,2,FALSE),""))</f>
        <v/>
      </c>
      <c r="G25" s="2" t="n"/>
      <c r="H25" s="6" t="n"/>
      <c r="I25" s="6" t="n"/>
      <c r="J25" s="11">
        <f>IF($A25="","",$G25*$H25-$I25)</f>
        <v/>
      </c>
      <c r="K25" s="11">
        <f>IF($A25="","",IFERROR(VLOOKUP($E25,'Produtos'!$A$2:$F$101,4,FALSE),0))</f>
        <v/>
      </c>
      <c r="L25" s="11">
        <f>IF($A25="","",$J25*IFERROR(VLOOKUP($E25,'Produtos'!$A$2:$F$101,6,FALSE),0))</f>
        <v/>
      </c>
      <c r="M25" s="6" t="n"/>
      <c r="N25" s="11">
        <f>IF($A25="","",$J25-($G25*$K25)-$L25-$M25)</f>
        <v/>
      </c>
      <c r="O25" s="32">
        <f>IF($A25="","",IFERROR($N25/$J25,0))</f>
        <v/>
      </c>
      <c r="P25" s="13">
        <f>IF($A25="","",IF($O25&gt;=0.30,"Alta",IF($O25&gt;=0.15,"Média","Baixa")))</f>
        <v/>
      </c>
      <c r="Q25" s="2" t="n"/>
    </row>
    <row r="26">
      <c r="A26" s="2" t="n"/>
      <c r="B26" s="26" t="n"/>
      <c r="C26" s="4" t="n"/>
      <c r="D26" s="4" t="n"/>
      <c r="E26" s="4" t="n"/>
      <c r="F26" s="5">
        <f>IF($A26="","",IFERROR(VLOOKUP($E26,'Produtos'!$A$2:$F$101,2,FALSE),""))</f>
        <v/>
      </c>
      <c r="G26" s="2" t="n"/>
      <c r="H26" s="6" t="n"/>
      <c r="I26" s="6" t="n"/>
      <c r="J26" s="7">
        <f>IF($A26="","",$G26*$H26-$I26)</f>
        <v/>
      </c>
      <c r="K26" s="7">
        <f>IF($A26="","",IFERROR(VLOOKUP($E26,'Produtos'!$A$2:$F$101,4,FALSE),0))</f>
        <v/>
      </c>
      <c r="L26" s="7">
        <f>IF($A26="","",$J26*IFERROR(VLOOKUP($E26,'Produtos'!$A$2:$F$101,6,FALSE),0))</f>
        <v/>
      </c>
      <c r="M26" s="6" t="n"/>
      <c r="N26" s="7">
        <f>IF($A26="","",$J26-($G26*$K26)-$L26-$M26)</f>
        <v/>
      </c>
      <c r="O26" s="30">
        <f>IF($A26="","",IFERROR($N26/$J26,0))</f>
        <v/>
      </c>
      <c r="P26" s="9">
        <f>IF($A26="","",IF($O26&gt;=0.30,"Alta",IF($O26&gt;=0.15,"Média","Baixa")))</f>
        <v/>
      </c>
      <c r="Q26" s="2" t="n"/>
    </row>
    <row r="27">
      <c r="A27" s="2" t="n"/>
      <c r="B27" s="26" t="n"/>
      <c r="C27" s="4" t="n"/>
      <c r="D27" s="4" t="n"/>
      <c r="E27" s="4" t="n"/>
      <c r="F27" s="10">
        <f>IF($A27="","",IFERROR(VLOOKUP($E27,'Produtos'!$A$2:$F$101,2,FALSE),""))</f>
        <v/>
      </c>
      <c r="G27" s="2" t="n"/>
      <c r="H27" s="6" t="n"/>
      <c r="I27" s="6" t="n"/>
      <c r="J27" s="11">
        <f>IF($A27="","",$G27*$H27-$I27)</f>
        <v/>
      </c>
      <c r="K27" s="11">
        <f>IF($A27="","",IFERROR(VLOOKUP($E27,'Produtos'!$A$2:$F$101,4,FALSE),0))</f>
        <v/>
      </c>
      <c r="L27" s="11">
        <f>IF($A27="","",$J27*IFERROR(VLOOKUP($E27,'Produtos'!$A$2:$F$101,6,FALSE),0))</f>
        <v/>
      </c>
      <c r="M27" s="6" t="n"/>
      <c r="N27" s="11">
        <f>IF($A27="","",$J27-($G27*$K27)-$L27-$M27)</f>
        <v/>
      </c>
      <c r="O27" s="32">
        <f>IF($A27="","",IFERROR($N27/$J27,0))</f>
        <v/>
      </c>
      <c r="P27" s="13">
        <f>IF($A27="","",IF($O27&gt;=0.30,"Alta",IF($O27&gt;=0.15,"Média","Baixa")))</f>
        <v/>
      </c>
      <c r="Q27" s="2" t="n"/>
    </row>
    <row r="28">
      <c r="A28" s="2" t="n"/>
      <c r="B28" s="26" t="n"/>
      <c r="C28" s="4" t="n"/>
      <c r="D28" s="4" t="n"/>
      <c r="E28" s="4" t="n"/>
      <c r="F28" s="5">
        <f>IF($A28="","",IFERROR(VLOOKUP($E28,'Produtos'!$A$2:$F$101,2,FALSE),""))</f>
        <v/>
      </c>
      <c r="G28" s="2" t="n"/>
      <c r="H28" s="6" t="n"/>
      <c r="I28" s="6" t="n"/>
      <c r="J28" s="7">
        <f>IF($A28="","",$G28*$H28-$I28)</f>
        <v/>
      </c>
      <c r="K28" s="7">
        <f>IF($A28="","",IFERROR(VLOOKUP($E28,'Produtos'!$A$2:$F$101,4,FALSE),0))</f>
        <v/>
      </c>
      <c r="L28" s="7">
        <f>IF($A28="","",$J28*IFERROR(VLOOKUP($E28,'Produtos'!$A$2:$F$101,6,FALSE),0))</f>
        <v/>
      </c>
      <c r="M28" s="6" t="n"/>
      <c r="N28" s="7">
        <f>IF($A28="","",$J28-($G28*$K28)-$L28-$M28)</f>
        <v/>
      </c>
      <c r="O28" s="30">
        <f>IF($A28="","",IFERROR($N28/$J28,0))</f>
        <v/>
      </c>
      <c r="P28" s="9">
        <f>IF($A28="","",IF($O28&gt;=0.30,"Alta",IF($O28&gt;=0.15,"Média","Baixa")))</f>
        <v/>
      </c>
      <c r="Q28" s="2" t="n"/>
    </row>
    <row r="29">
      <c r="A29" s="2" t="n"/>
      <c r="B29" s="26" t="n"/>
      <c r="C29" s="4" t="n"/>
      <c r="D29" s="4" t="n"/>
      <c r="E29" s="4" t="n"/>
      <c r="F29" s="10">
        <f>IF($A29="","",IFERROR(VLOOKUP($E29,'Produtos'!$A$2:$F$101,2,FALSE),""))</f>
        <v/>
      </c>
      <c r="G29" s="2" t="n"/>
      <c r="H29" s="6" t="n"/>
      <c r="I29" s="6" t="n"/>
      <c r="J29" s="11">
        <f>IF($A29="","",$G29*$H29-$I29)</f>
        <v/>
      </c>
      <c r="K29" s="11">
        <f>IF($A29="","",IFERROR(VLOOKUP($E29,'Produtos'!$A$2:$F$101,4,FALSE),0))</f>
        <v/>
      </c>
      <c r="L29" s="11">
        <f>IF($A29="","",$J29*IFERROR(VLOOKUP($E29,'Produtos'!$A$2:$F$101,6,FALSE),0))</f>
        <v/>
      </c>
      <c r="M29" s="6" t="n"/>
      <c r="N29" s="11">
        <f>IF($A29="","",$J29-($G29*$K29)-$L29-$M29)</f>
        <v/>
      </c>
      <c r="O29" s="32">
        <f>IF($A29="","",IFERROR($N29/$J29,0))</f>
        <v/>
      </c>
      <c r="P29" s="13">
        <f>IF($A29="","",IF($O29&gt;=0.30,"Alta",IF($O29&gt;=0.15,"Média","Baixa")))</f>
        <v/>
      </c>
      <c r="Q29" s="2" t="n"/>
    </row>
    <row r="30">
      <c r="A30" s="2" t="n"/>
      <c r="B30" s="26" t="n"/>
      <c r="C30" s="4" t="n"/>
      <c r="D30" s="4" t="n"/>
      <c r="E30" s="4" t="n"/>
      <c r="F30" s="5">
        <f>IF($A30="","",IFERROR(VLOOKUP($E30,'Produtos'!$A$2:$F$101,2,FALSE),""))</f>
        <v/>
      </c>
      <c r="G30" s="2" t="n"/>
      <c r="H30" s="6" t="n"/>
      <c r="I30" s="6" t="n"/>
      <c r="J30" s="7">
        <f>IF($A30="","",$G30*$H30-$I30)</f>
        <v/>
      </c>
      <c r="K30" s="7">
        <f>IF($A30="","",IFERROR(VLOOKUP($E30,'Produtos'!$A$2:$F$101,4,FALSE),0))</f>
        <v/>
      </c>
      <c r="L30" s="7">
        <f>IF($A30="","",$J30*IFERROR(VLOOKUP($E30,'Produtos'!$A$2:$F$101,6,FALSE),0))</f>
        <v/>
      </c>
      <c r="M30" s="6" t="n"/>
      <c r="N30" s="7">
        <f>IF($A30="","",$J30-($G30*$K30)-$L30-$M30)</f>
        <v/>
      </c>
      <c r="O30" s="30">
        <f>IF($A30="","",IFERROR($N30/$J30,0))</f>
        <v/>
      </c>
      <c r="P30" s="9">
        <f>IF($A30="","",IF($O30&gt;=0.30,"Alta",IF($O30&gt;=0.15,"Média","Baixa")))</f>
        <v/>
      </c>
      <c r="Q30" s="2" t="n"/>
    </row>
    <row r="31">
      <c r="A31" s="2" t="n"/>
      <c r="B31" s="26" t="n"/>
      <c r="C31" s="4" t="n"/>
      <c r="D31" s="4" t="n"/>
      <c r="E31" s="4" t="n"/>
      <c r="F31" s="10">
        <f>IF($A31="","",IFERROR(VLOOKUP($E31,'Produtos'!$A$2:$F$101,2,FALSE),""))</f>
        <v/>
      </c>
      <c r="G31" s="2" t="n"/>
      <c r="H31" s="6" t="n"/>
      <c r="I31" s="6" t="n"/>
      <c r="J31" s="11">
        <f>IF($A31="","",$G31*$H31-$I31)</f>
        <v/>
      </c>
      <c r="K31" s="11">
        <f>IF($A31="","",IFERROR(VLOOKUP($E31,'Produtos'!$A$2:$F$101,4,FALSE),0))</f>
        <v/>
      </c>
      <c r="L31" s="11">
        <f>IF($A31="","",$J31*IFERROR(VLOOKUP($E31,'Produtos'!$A$2:$F$101,6,FALSE),0))</f>
        <v/>
      </c>
      <c r="M31" s="6" t="n"/>
      <c r="N31" s="11">
        <f>IF($A31="","",$J31-($G31*$K31)-$L31-$M31)</f>
        <v/>
      </c>
      <c r="O31" s="32">
        <f>IF($A31="","",IFERROR($N31/$J31,0))</f>
        <v/>
      </c>
      <c r="P31" s="13">
        <f>IF($A31="","",IF($O31&gt;=0.30,"Alta",IF($O31&gt;=0.15,"Média","Baixa")))</f>
        <v/>
      </c>
      <c r="Q31" s="2" t="n"/>
    </row>
    <row r="32">
      <c r="A32" s="2" t="n"/>
      <c r="B32" s="26" t="n"/>
      <c r="C32" s="4" t="n"/>
      <c r="D32" s="4" t="n"/>
      <c r="E32" s="4" t="n"/>
      <c r="F32" s="5">
        <f>IF($A32="","",IFERROR(VLOOKUP($E32,'Produtos'!$A$2:$F$101,2,FALSE),""))</f>
        <v/>
      </c>
      <c r="G32" s="2" t="n"/>
      <c r="H32" s="6" t="n"/>
      <c r="I32" s="6" t="n"/>
      <c r="J32" s="7">
        <f>IF($A32="","",$G32*$H32-$I32)</f>
        <v/>
      </c>
      <c r="K32" s="7">
        <f>IF($A32="","",IFERROR(VLOOKUP($E32,'Produtos'!$A$2:$F$101,4,FALSE),0))</f>
        <v/>
      </c>
      <c r="L32" s="7">
        <f>IF($A32="","",$J32*IFERROR(VLOOKUP($E32,'Produtos'!$A$2:$F$101,6,FALSE),0))</f>
        <v/>
      </c>
      <c r="M32" s="6" t="n"/>
      <c r="N32" s="7">
        <f>IF($A32="","",$J32-($G32*$K32)-$L32-$M32)</f>
        <v/>
      </c>
      <c r="O32" s="30">
        <f>IF($A32="","",IFERROR($N32/$J32,0))</f>
        <v/>
      </c>
      <c r="P32" s="9">
        <f>IF($A32="","",IF($O32&gt;=0.30,"Alta",IF($O32&gt;=0.15,"Média","Baixa")))</f>
        <v/>
      </c>
      <c r="Q32" s="2" t="n"/>
    </row>
    <row r="33">
      <c r="A33" s="2" t="n"/>
      <c r="B33" s="26" t="n"/>
      <c r="C33" s="4" t="n"/>
      <c r="D33" s="4" t="n"/>
      <c r="E33" s="4" t="n"/>
      <c r="F33" s="10">
        <f>IF($A33="","",IFERROR(VLOOKUP($E33,'Produtos'!$A$2:$F$101,2,FALSE),""))</f>
        <v/>
      </c>
      <c r="G33" s="2" t="n"/>
      <c r="H33" s="6" t="n"/>
      <c r="I33" s="6" t="n"/>
      <c r="J33" s="11">
        <f>IF($A33="","",$G33*$H33-$I33)</f>
        <v/>
      </c>
      <c r="K33" s="11">
        <f>IF($A33="","",IFERROR(VLOOKUP($E33,'Produtos'!$A$2:$F$101,4,FALSE),0))</f>
        <v/>
      </c>
      <c r="L33" s="11">
        <f>IF($A33="","",$J33*IFERROR(VLOOKUP($E33,'Produtos'!$A$2:$F$101,6,FALSE),0))</f>
        <v/>
      </c>
      <c r="M33" s="6" t="n"/>
      <c r="N33" s="11">
        <f>IF($A33="","",$J33-($G33*$K33)-$L33-$M33)</f>
        <v/>
      </c>
      <c r="O33" s="32">
        <f>IF($A33="","",IFERROR($N33/$J33,0))</f>
        <v/>
      </c>
      <c r="P33" s="13">
        <f>IF($A33="","",IF($O33&gt;=0.30,"Alta",IF($O33&gt;=0.15,"Média","Baixa")))</f>
        <v/>
      </c>
      <c r="Q33" s="2" t="n"/>
    </row>
    <row r="34">
      <c r="A34" s="2" t="n"/>
      <c r="B34" s="26" t="n"/>
      <c r="C34" s="4" t="n"/>
      <c r="D34" s="4" t="n"/>
      <c r="E34" s="4" t="n"/>
      <c r="F34" s="5">
        <f>IF($A34="","",IFERROR(VLOOKUP($E34,'Produtos'!$A$2:$F$101,2,FALSE),""))</f>
        <v/>
      </c>
      <c r="G34" s="2" t="n"/>
      <c r="H34" s="6" t="n"/>
      <c r="I34" s="6" t="n"/>
      <c r="J34" s="7">
        <f>IF($A34="","",$G34*$H34-$I34)</f>
        <v/>
      </c>
      <c r="K34" s="7">
        <f>IF($A34="","",IFERROR(VLOOKUP($E34,'Produtos'!$A$2:$F$101,4,FALSE),0))</f>
        <v/>
      </c>
      <c r="L34" s="7">
        <f>IF($A34="","",$J34*IFERROR(VLOOKUP($E34,'Produtos'!$A$2:$F$101,6,FALSE),0))</f>
        <v/>
      </c>
      <c r="M34" s="6" t="n"/>
      <c r="N34" s="7">
        <f>IF($A34="","",$J34-($G34*$K34)-$L34-$M34)</f>
        <v/>
      </c>
      <c r="O34" s="30">
        <f>IF($A34="","",IFERROR($N34/$J34,0))</f>
        <v/>
      </c>
      <c r="P34" s="9">
        <f>IF($A34="","",IF($O34&gt;=0.30,"Alta",IF($O34&gt;=0.15,"Média","Baixa")))</f>
        <v/>
      </c>
      <c r="Q34" s="2" t="n"/>
    </row>
    <row r="35">
      <c r="A35" s="2" t="n"/>
      <c r="B35" s="26" t="n"/>
      <c r="C35" s="4" t="n"/>
      <c r="D35" s="4" t="n"/>
      <c r="E35" s="4" t="n"/>
      <c r="F35" s="10">
        <f>IF($A35="","",IFERROR(VLOOKUP($E35,'Produtos'!$A$2:$F$101,2,FALSE),""))</f>
        <v/>
      </c>
      <c r="G35" s="2" t="n"/>
      <c r="H35" s="6" t="n"/>
      <c r="I35" s="6" t="n"/>
      <c r="J35" s="11">
        <f>IF($A35="","",$G35*$H35-$I35)</f>
        <v/>
      </c>
      <c r="K35" s="11">
        <f>IF($A35="","",IFERROR(VLOOKUP($E35,'Produtos'!$A$2:$F$101,4,FALSE),0))</f>
        <v/>
      </c>
      <c r="L35" s="11">
        <f>IF($A35="","",$J35*IFERROR(VLOOKUP($E35,'Produtos'!$A$2:$F$101,6,FALSE),0))</f>
        <v/>
      </c>
      <c r="M35" s="6" t="n"/>
      <c r="N35" s="11">
        <f>IF($A35="","",$J35-($G35*$K35)-$L35-$M35)</f>
        <v/>
      </c>
      <c r="O35" s="32">
        <f>IF($A35="","",IFERROR($N35/$J35,0))</f>
        <v/>
      </c>
      <c r="P35" s="13">
        <f>IF($A35="","",IF($O35&gt;=0.30,"Alta",IF($O35&gt;=0.15,"Média","Baixa")))</f>
        <v/>
      </c>
      <c r="Q35" s="2" t="n"/>
    </row>
    <row r="36">
      <c r="A36" s="2" t="n"/>
      <c r="B36" s="26" t="n"/>
      <c r="C36" s="4" t="n"/>
      <c r="D36" s="4" t="n"/>
      <c r="E36" s="4" t="n"/>
      <c r="F36" s="5">
        <f>IF($A36="","",IFERROR(VLOOKUP($E36,'Produtos'!$A$2:$F$101,2,FALSE),""))</f>
        <v/>
      </c>
      <c r="G36" s="2" t="n"/>
      <c r="H36" s="6" t="n"/>
      <c r="I36" s="6" t="n"/>
      <c r="J36" s="7">
        <f>IF($A36="","",$G36*$H36-$I36)</f>
        <v/>
      </c>
      <c r="K36" s="7">
        <f>IF($A36="","",IFERROR(VLOOKUP($E36,'Produtos'!$A$2:$F$101,4,FALSE),0))</f>
        <v/>
      </c>
      <c r="L36" s="7">
        <f>IF($A36="","",$J36*IFERROR(VLOOKUP($E36,'Produtos'!$A$2:$F$101,6,FALSE),0))</f>
        <v/>
      </c>
      <c r="M36" s="6" t="n"/>
      <c r="N36" s="7">
        <f>IF($A36="","",$J36-($G36*$K36)-$L36-$M36)</f>
        <v/>
      </c>
      <c r="O36" s="30">
        <f>IF($A36="","",IFERROR($N36/$J36,0))</f>
        <v/>
      </c>
      <c r="P36" s="9">
        <f>IF($A36="","",IF($O36&gt;=0.30,"Alta",IF($O36&gt;=0.15,"Média","Baixa")))</f>
        <v/>
      </c>
      <c r="Q36" s="2" t="n"/>
    </row>
    <row r="37">
      <c r="A37" s="2" t="n"/>
      <c r="B37" s="26" t="n"/>
      <c r="C37" s="4" t="n"/>
      <c r="D37" s="4" t="n"/>
      <c r="E37" s="4" t="n"/>
      <c r="F37" s="10">
        <f>IF($A37="","",IFERROR(VLOOKUP($E37,'Produtos'!$A$2:$F$101,2,FALSE),""))</f>
        <v/>
      </c>
      <c r="G37" s="2" t="n"/>
      <c r="H37" s="6" t="n"/>
      <c r="I37" s="6" t="n"/>
      <c r="J37" s="11">
        <f>IF($A37="","",$G37*$H37-$I37)</f>
        <v/>
      </c>
      <c r="K37" s="11">
        <f>IF($A37="","",IFERROR(VLOOKUP($E37,'Produtos'!$A$2:$F$101,4,FALSE),0))</f>
        <v/>
      </c>
      <c r="L37" s="11">
        <f>IF($A37="","",$J37*IFERROR(VLOOKUP($E37,'Produtos'!$A$2:$F$101,6,FALSE),0))</f>
        <v/>
      </c>
      <c r="M37" s="6" t="n"/>
      <c r="N37" s="11">
        <f>IF($A37="","",$J37-($G37*$K37)-$L37-$M37)</f>
        <v/>
      </c>
      <c r="O37" s="32">
        <f>IF($A37="","",IFERROR($N37/$J37,0))</f>
        <v/>
      </c>
      <c r="P37" s="13">
        <f>IF($A37="","",IF($O37&gt;=0.30,"Alta",IF($O37&gt;=0.15,"Média","Baixa")))</f>
        <v/>
      </c>
      <c r="Q37" s="2" t="n"/>
    </row>
    <row r="38">
      <c r="A38" s="2" t="n"/>
      <c r="B38" s="26" t="n"/>
      <c r="C38" s="4" t="n"/>
      <c r="D38" s="4" t="n"/>
      <c r="E38" s="4" t="n"/>
      <c r="F38" s="5">
        <f>IF($A38="","",IFERROR(VLOOKUP($E38,'Produtos'!$A$2:$F$101,2,FALSE),""))</f>
        <v/>
      </c>
      <c r="G38" s="2" t="n"/>
      <c r="H38" s="6" t="n"/>
      <c r="I38" s="6" t="n"/>
      <c r="J38" s="7">
        <f>IF($A38="","",$G38*$H38-$I38)</f>
        <v/>
      </c>
      <c r="K38" s="7">
        <f>IF($A38="","",IFERROR(VLOOKUP($E38,'Produtos'!$A$2:$F$101,4,FALSE),0))</f>
        <v/>
      </c>
      <c r="L38" s="7">
        <f>IF($A38="","",$J38*IFERROR(VLOOKUP($E38,'Produtos'!$A$2:$F$101,6,FALSE),0))</f>
        <v/>
      </c>
      <c r="M38" s="6" t="n"/>
      <c r="N38" s="7">
        <f>IF($A38="","",$J38-($G38*$K38)-$L38-$M38)</f>
        <v/>
      </c>
      <c r="O38" s="30">
        <f>IF($A38="","",IFERROR($N38/$J38,0))</f>
        <v/>
      </c>
      <c r="P38" s="9">
        <f>IF($A38="","",IF($O38&gt;=0.30,"Alta",IF($O38&gt;=0.15,"Média","Baixa")))</f>
        <v/>
      </c>
      <c r="Q38" s="2" t="n"/>
    </row>
    <row r="39">
      <c r="A39" s="2" t="n"/>
      <c r="B39" s="26" t="n"/>
      <c r="C39" s="4" t="n"/>
      <c r="D39" s="4" t="n"/>
      <c r="E39" s="4" t="n"/>
      <c r="F39" s="10">
        <f>IF($A39="","",IFERROR(VLOOKUP($E39,'Produtos'!$A$2:$F$101,2,FALSE),""))</f>
        <v/>
      </c>
      <c r="G39" s="2" t="n"/>
      <c r="H39" s="6" t="n"/>
      <c r="I39" s="6" t="n"/>
      <c r="J39" s="11">
        <f>IF($A39="","",$G39*$H39-$I39)</f>
        <v/>
      </c>
      <c r="K39" s="11">
        <f>IF($A39="","",IFERROR(VLOOKUP($E39,'Produtos'!$A$2:$F$101,4,FALSE),0))</f>
        <v/>
      </c>
      <c r="L39" s="11">
        <f>IF($A39="","",$J39*IFERROR(VLOOKUP($E39,'Produtos'!$A$2:$F$101,6,FALSE),0))</f>
        <v/>
      </c>
      <c r="M39" s="6" t="n"/>
      <c r="N39" s="11">
        <f>IF($A39="","",$J39-($G39*$K39)-$L39-$M39)</f>
        <v/>
      </c>
      <c r="O39" s="32">
        <f>IF($A39="","",IFERROR($N39/$J39,0))</f>
        <v/>
      </c>
      <c r="P39" s="13">
        <f>IF($A39="","",IF($O39&gt;=0.30,"Alta",IF($O39&gt;=0.15,"Média","Baixa")))</f>
        <v/>
      </c>
      <c r="Q39" s="2" t="n"/>
    </row>
    <row r="40">
      <c r="A40" s="2" t="n"/>
      <c r="B40" s="26" t="n"/>
      <c r="C40" s="4" t="n"/>
      <c r="D40" s="4" t="n"/>
      <c r="E40" s="4" t="n"/>
      <c r="F40" s="5">
        <f>IF($A40="","",IFERROR(VLOOKUP($E40,'Produtos'!$A$2:$F$101,2,FALSE),""))</f>
        <v/>
      </c>
      <c r="G40" s="2" t="n"/>
      <c r="H40" s="6" t="n"/>
      <c r="I40" s="6" t="n"/>
      <c r="J40" s="7">
        <f>IF($A40="","",$G40*$H40-$I40)</f>
        <v/>
      </c>
      <c r="K40" s="7">
        <f>IF($A40="","",IFERROR(VLOOKUP($E40,'Produtos'!$A$2:$F$101,4,FALSE),0))</f>
        <v/>
      </c>
      <c r="L40" s="7">
        <f>IF($A40="","",$J40*IFERROR(VLOOKUP($E40,'Produtos'!$A$2:$F$101,6,FALSE),0))</f>
        <v/>
      </c>
      <c r="M40" s="6" t="n"/>
      <c r="N40" s="7">
        <f>IF($A40="","",$J40-($G40*$K40)-$L40-$M40)</f>
        <v/>
      </c>
      <c r="O40" s="30">
        <f>IF($A40="","",IFERROR($N40/$J40,0))</f>
        <v/>
      </c>
      <c r="P40" s="9">
        <f>IF($A40="","",IF($O40&gt;=0.30,"Alta",IF($O40&gt;=0.15,"Média","Baixa")))</f>
        <v/>
      </c>
      <c r="Q40" s="2" t="n"/>
    </row>
    <row r="41">
      <c r="A41" s="2" t="n"/>
      <c r="B41" s="26" t="n"/>
      <c r="C41" s="4" t="n"/>
      <c r="D41" s="4" t="n"/>
      <c r="E41" s="4" t="n"/>
      <c r="F41" s="10">
        <f>IF($A41="","",IFERROR(VLOOKUP($E41,'Produtos'!$A$2:$F$101,2,FALSE),""))</f>
        <v/>
      </c>
      <c r="G41" s="2" t="n"/>
      <c r="H41" s="6" t="n"/>
      <c r="I41" s="6" t="n"/>
      <c r="J41" s="11">
        <f>IF($A41="","",$G41*$H41-$I41)</f>
        <v/>
      </c>
      <c r="K41" s="11">
        <f>IF($A41="","",IFERROR(VLOOKUP($E41,'Produtos'!$A$2:$F$101,4,FALSE),0))</f>
        <v/>
      </c>
      <c r="L41" s="11">
        <f>IF($A41="","",$J41*IFERROR(VLOOKUP($E41,'Produtos'!$A$2:$F$101,6,FALSE),0))</f>
        <v/>
      </c>
      <c r="M41" s="6" t="n"/>
      <c r="N41" s="11">
        <f>IF($A41="","",$J41-($G41*$K41)-$L41-$M41)</f>
        <v/>
      </c>
      <c r="O41" s="32">
        <f>IF($A41="","",IFERROR($N41/$J41,0))</f>
        <v/>
      </c>
      <c r="P41" s="13">
        <f>IF($A41="","",IF($O41&gt;=0.30,"Alta",IF($O41&gt;=0.15,"Média","Baixa")))</f>
        <v/>
      </c>
      <c r="Q41" s="2" t="n"/>
    </row>
    <row r="42">
      <c r="A42" s="2" t="n"/>
      <c r="B42" s="26" t="n"/>
      <c r="C42" s="4" t="n"/>
      <c r="D42" s="4" t="n"/>
      <c r="E42" s="4" t="n"/>
      <c r="F42" s="5">
        <f>IF($A42="","",IFERROR(VLOOKUP($E42,'Produtos'!$A$2:$F$101,2,FALSE),""))</f>
        <v/>
      </c>
      <c r="G42" s="2" t="n"/>
      <c r="H42" s="6" t="n"/>
      <c r="I42" s="6" t="n"/>
      <c r="J42" s="7">
        <f>IF($A42="","",$G42*$H42-$I42)</f>
        <v/>
      </c>
      <c r="K42" s="7">
        <f>IF($A42="","",IFERROR(VLOOKUP($E42,'Produtos'!$A$2:$F$101,4,FALSE),0))</f>
        <v/>
      </c>
      <c r="L42" s="7">
        <f>IF($A42="","",$J42*IFERROR(VLOOKUP($E42,'Produtos'!$A$2:$F$101,6,FALSE),0))</f>
        <v/>
      </c>
      <c r="M42" s="6" t="n"/>
      <c r="N42" s="7">
        <f>IF($A42="","",$J42-($G42*$K42)-$L42-$M42)</f>
        <v/>
      </c>
      <c r="O42" s="30">
        <f>IF($A42="","",IFERROR($N42/$J42,0))</f>
        <v/>
      </c>
      <c r="P42" s="9">
        <f>IF($A42="","",IF($O42&gt;=0.30,"Alta",IF($O42&gt;=0.15,"Média","Baixa")))</f>
        <v/>
      </c>
      <c r="Q42" s="2" t="n"/>
    </row>
    <row r="43">
      <c r="A43" s="2" t="n"/>
      <c r="B43" s="26" t="n"/>
      <c r="C43" s="4" t="n"/>
      <c r="D43" s="4" t="n"/>
      <c r="E43" s="4" t="n"/>
      <c r="F43" s="10">
        <f>IF($A43="","",IFERROR(VLOOKUP($E43,'Produtos'!$A$2:$F$101,2,FALSE),""))</f>
        <v/>
      </c>
      <c r="G43" s="2" t="n"/>
      <c r="H43" s="6" t="n"/>
      <c r="I43" s="6" t="n"/>
      <c r="J43" s="11">
        <f>IF($A43="","",$G43*$H43-$I43)</f>
        <v/>
      </c>
      <c r="K43" s="11">
        <f>IF($A43="","",IFERROR(VLOOKUP($E43,'Produtos'!$A$2:$F$101,4,FALSE),0))</f>
        <v/>
      </c>
      <c r="L43" s="11">
        <f>IF($A43="","",$J43*IFERROR(VLOOKUP($E43,'Produtos'!$A$2:$F$101,6,FALSE),0))</f>
        <v/>
      </c>
      <c r="M43" s="6" t="n"/>
      <c r="N43" s="11">
        <f>IF($A43="","",$J43-($G43*$K43)-$L43-$M43)</f>
        <v/>
      </c>
      <c r="O43" s="32">
        <f>IF($A43="","",IFERROR($N43/$J43,0))</f>
        <v/>
      </c>
      <c r="P43" s="13">
        <f>IF($A43="","",IF($O43&gt;=0.30,"Alta",IF($O43&gt;=0.15,"Média","Baixa")))</f>
        <v/>
      </c>
      <c r="Q43" s="2" t="n"/>
    </row>
    <row r="44">
      <c r="A44" s="2" t="n"/>
      <c r="B44" s="26" t="n"/>
      <c r="C44" s="4" t="n"/>
      <c r="D44" s="4" t="n"/>
      <c r="E44" s="4" t="n"/>
      <c r="F44" s="5">
        <f>IF($A44="","",IFERROR(VLOOKUP($E44,'Produtos'!$A$2:$F$101,2,FALSE),""))</f>
        <v/>
      </c>
      <c r="G44" s="2" t="n"/>
      <c r="H44" s="6" t="n"/>
      <c r="I44" s="6" t="n"/>
      <c r="J44" s="7">
        <f>IF($A44="","",$G44*$H44-$I44)</f>
        <v/>
      </c>
      <c r="K44" s="7">
        <f>IF($A44="","",IFERROR(VLOOKUP($E44,'Produtos'!$A$2:$F$101,4,FALSE),0))</f>
        <v/>
      </c>
      <c r="L44" s="7">
        <f>IF($A44="","",$J44*IFERROR(VLOOKUP($E44,'Produtos'!$A$2:$F$101,6,FALSE),0))</f>
        <v/>
      </c>
      <c r="M44" s="6" t="n"/>
      <c r="N44" s="7">
        <f>IF($A44="","",$J44-($G44*$K44)-$L44-$M44)</f>
        <v/>
      </c>
      <c r="O44" s="30">
        <f>IF($A44="","",IFERROR($N44/$J44,0))</f>
        <v/>
      </c>
      <c r="P44" s="9">
        <f>IF($A44="","",IF($O44&gt;=0.30,"Alta",IF($O44&gt;=0.15,"Média","Baixa")))</f>
        <v/>
      </c>
      <c r="Q44" s="2" t="n"/>
    </row>
    <row r="45">
      <c r="A45" s="2" t="n"/>
      <c r="B45" s="26" t="n"/>
      <c r="C45" s="4" t="n"/>
      <c r="D45" s="4" t="n"/>
      <c r="E45" s="4" t="n"/>
      <c r="F45" s="10">
        <f>IF($A45="","",IFERROR(VLOOKUP($E45,'Produtos'!$A$2:$F$101,2,FALSE),""))</f>
        <v/>
      </c>
      <c r="G45" s="2" t="n"/>
      <c r="H45" s="6" t="n"/>
      <c r="I45" s="6" t="n"/>
      <c r="J45" s="11">
        <f>IF($A45="","",$G45*$H45-$I45)</f>
        <v/>
      </c>
      <c r="K45" s="11">
        <f>IF($A45="","",IFERROR(VLOOKUP($E45,'Produtos'!$A$2:$F$101,4,FALSE),0))</f>
        <v/>
      </c>
      <c r="L45" s="11">
        <f>IF($A45="","",$J45*IFERROR(VLOOKUP($E45,'Produtos'!$A$2:$F$101,6,FALSE),0))</f>
        <v/>
      </c>
      <c r="M45" s="6" t="n"/>
      <c r="N45" s="11">
        <f>IF($A45="","",$J45-($G45*$K45)-$L45-$M45)</f>
        <v/>
      </c>
      <c r="O45" s="32">
        <f>IF($A45="","",IFERROR($N45/$J45,0))</f>
        <v/>
      </c>
      <c r="P45" s="13">
        <f>IF($A45="","",IF($O45&gt;=0.30,"Alta",IF($O45&gt;=0.15,"Média","Baixa")))</f>
        <v/>
      </c>
      <c r="Q45" s="2" t="n"/>
    </row>
    <row r="46">
      <c r="A46" s="2" t="n"/>
      <c r="B46" s="26" t="n"/>
      <c r="C46" s="4" t="n"/>
      <c r="D46" s="4" t="n"/>
      <c r="E46" s="4" t="n"/>
      <c r="F46" s="5">
        <f>IF($A46="","",IFERROR(VLOOKUP($E46,'Produtos'!$A$2:$F$101,2,FALSE),""))</f>
        <v/>
      </c>
      <c r="G46" s="2" t="n"/>
      <c r="H46" s="6" t="n"/>
      <c r="I46" s="6" t="n"/>
      <c r="J46" s="7">
        <f>IF($A46="","",$G46*$H46-$I46)</f>
        <v/>
      </c>
      <c r="K46" s="7">
        <f>IF($A46="","",IFERROR(VLOOKUP($E46,'Produtos'!$A$2:$F$101,4,FALSE),0))</f>
        <v/>
      </c>
      <c r="L46" s="7">
        <f>IF($A46="","",$J46*IFERROR(VLOOKUP($E46,'Produtos'!$A$2:$F$101,6,FALSE),0))</f>
        <v/>
      </c>
      <c r="M46" s="6" t="n"/>
      <c r="N46" s="7">
        <f>IF($A46="","",$J46-($G46*$K46)-$L46-$M46)</f>
        <v/>
      </c>
      <c r="O46" s="30">
        <f>IF($A46="","",IFERROR($N46/$J46,0))</f>
        <v/>
      </c>
      <c r="P46" s="9">
        <f>IF($A46="","",IF($O46&gt;=0.30,"Alta",IF($O46&gt;=0.15,"Média","Baixa")))</f>
        <v/>
      </c>
      <c r="Q46" s="2" t="n"/>
    </row>
    <row r="47">
      <c r="A47" s="2" t="n"/>
      <c r="B47" s="26" t="n"/>
      <c r="C47" s="4" t="n"/>
      <c r="D47" s="4" t="n"/>
      <c r="E47" s="4" t="n"/>
      <c r="F47" s="10">
        <f>IF($A47="","",IFERROR(VLOOKUP($E47,'Produtos'!$A$2:$F$101,2,FALSE),""))</f>
        <v/>
      </c>
      <c r="G47" s="2" t="n"/>
      <c r="H47" s="6" t="n"/>
      <c r="I47" s="6" t="n"/>
      <c r="J47" s="11">
        <f>IF($A47="","",$G47*$H47-$I47)</f>
        <v/>
      </c>
      <c r="K47" s="11">
        <f>IF($A47="","",IFERROR(VLOOKUP($E47,'Produtos'!$A$2:$F$101,4,FALSE),0))</f>
        <v/>
      </c>
      <c r="L47" s="11">
        <f>IF($A47="","",$J47*IFERROR(VLOOKUP($E47,'Produtos'!$A$2:$F$101,6,FALSE),0))</f>
        <v/>
      </c>
      <c r="M47" s="6" t="n"/>
      <c r="N47" s="11">
        <f>IF($A47="","",$J47-($G47*$K47)-$L47-$M47)</f>
        <v/>
      </c>
      <c r="O47" s="32">
        <f>IF($A47="","",IFERROR($N47/$J47,0))</f>
        <v/>
      </c>
      <c r="P47" s="13">
        <f>IF($A47="","",IF($O47&gt;=0.30,"Alta",IF($O47&gt;=0.15,"Média","Baixa")))</f>
        <v/>
      </c>
      <c r="Q47" s="2" t="n"/>
    </row>
    <row r="48">
      <c r="A48" s="2" t="n"/>
      <c r="B48" s="26" t="n"/>
      <c r="C48" s="4" t="n"/>
      <c r="D48" s="4" t="n"/>
      <c r="E48" s="4" t="n"/>
      <c r="F48" s="5">
        <f>IF($A48="","",IFERROR(VLOOKUP($E48,'Produtos'!$A$2:$F$101,2,FALSE),""))</f>
        <v/>
      </c>
      <c r="G48" s="2" t="n"/>
      <c r="H48" s="6" t="n"/>
      <c r="I48" s="6" t="n"/>
      <c r="J48" s="7">
        <f>IF($A48="","",$G48*$H48-$I48)</f>
        <v/>
      </c>
      <c r="K48" s="7">
        <f>IF($A48="","",IFERROR(VLOOKUP($E48,'Produtos'!$A$2:$F$101,4,FALSE),0))</f>
        <v/>
      </c>
      <c r="L48" s="7">
        <f>IF($A48="","",$J48*IFERROR(VLOOKUP($E48,'Produtos'!$A$2:$F$101,6,FALSE),0))</f>
        <v/>
      </c>
      <c r="M48" s="6" t="n"/>
      <c r="N48" s="7">
        <f>IF($A48="","",$J48-($G48*$K48)-$L48-$M48)</f>
        <v/>
      </c>
      <c r="O48" s="30">
        <f>IF($A48="","",IFERROR($N48/$J48,0))</f>
        <v/>
      </c>
      <c r="P48" s="9">
        <f>IF($A48="","",IF($O48&gt;=0.30,"Alta",IF($O48&gt;=0.15,"Média","Baixa")))</f>
        <v/>
      </c>
      <c r="Q48" s="2" t="n"/>
    </row>
    <row r="49">
      <c r="A49" s="2" t="n"/>
      <c r="B49" s="26" t="n"/>
      <c r="C49" s="4" t="n"/>
      <c r="D49" s="4" t="n"/>
      <c r="E49" s="4" t="n"/>
      <c r="F49" s="10">
        <f>IF($A49="","",IFERROR(VLOOKUP($E49,'Produtos'!$A$2:$F$101,2,FALSE),""))</f>
        <v/>
      </c>
      <c r="G49" s="2" t="n"/>
      <c r="H49" s="6" t="n"/>
      <c r="I49" s="6" t="n"/>
      <c r="J49" s="11">
        <f>IF($A49="","",$G49*$H49-$I49)</f>
        <v/>
      </c>
      <c r="K49" s="11">
        <f>IF($A49="","",IFERROR(VLOOKUP($E49,'Produtos'!$A$2:$F$101,4,FALSE),0))</f>
        <v/>
      </c>
      <c r="L49" s="11">
        <f>IF($A49="","",$J49*IFERROR(VLOOKUP($E49,'Produtos'!$A$2:$F$101,6,FALSE),0))</f>
        <v/>
      </c>
      <c r="M49" s="6" t="n"/>
      <c r="N49" s="11">
        <f>IF($A49="","",$J49-($G49*$K49)-$L49-$M49)</f>
        <v/>
      </c>
      <c r="O49" s="32">
        <f>IF($A49="","",IFERROR($N49/$J49,0))</f>
        <v/>
      </c>
      <c r="P49" s="13">
        <f>IF($A49="","",IF($O49&gt;=0.30,"Alta",IF($O49&gt;=0.15,"Média","Baixa")))</f>
        <v/>
      </c>
      <c r="Q49" s="2" t="n"/>
    </row>
    <row r="50">
      <c r="A50" s="2" t="n"/>
      <c r="B50" s="26" t="n"/>
      <c r="C50" s="4" t="n"/>
      <c r="D50" s="4" t="n"/>
      <c r="E50" s="4" t="n"/>
      <c r="F50" s="5">
        <f>IF($A50="","",IFERROR(VLOOKUP($E50,'Produtos'!$A$2:$F$101,2,FALSE),""))</f>
        <v/>
      </c>
      <c r="G50" s="2" t="n"/>
      <c r="H50" s="6" t="n"/>
      <c r="I50" s="6" t="n"/>
      <c r="J50" s="7">
        <f>IF($A50="","",$G50*$H50-$I50)</f>
        <v/>
      </c>
      <c r="K50" s="7">
        <f>IF($A50="","",IFERROR(VLOOKUP($E50,'Produtos'!$A$2:$F$101,4,FALSE),0))</f>
        <v/>
      </c>
      <c r="L50" s="7">
        <f>IF($A50="","",$J50*IFERROR(VLOOKUP($E50,'Produtos'!$A$2:$F$101,6,FALSE),0))</f>
        <v/>
      </c>
      <c r="M50" s="6" t="n"/>
      <c r="N50" s="7">
        <f>IF($A50="","",$J50-($G50*$K50)-$L50-$M50)</f>
        <v/>
      </c>
      <c r="O50" s="30">
        <f>IF($A50="","",IFERROR($N50/$J50,0))</f>
        <v/>
      </c>
      <c r="P50" s="9">
        <f>IF($A50="","",IF($O50&gt;=0.30,"Alta",IF($O50&gt;=0.15,"Média","Baixa")))</f>
        <v/>
      </c>
      <c r="Q50" s="2" t="n"/>
    </row>
    <row r="51">
      <c r="A51" s="2" t="n"/>
      <c r="B51" s="26" t="n"/>
      <c r="C51" s="4" t="n"/>
      <c r="D51" s="4" t="n"/>
      <c r="E51" s="4" t="n"/>
      <c r="F51" s="10">
        <f>IF($A51="","",IFERROR(VLOOKUP($E51,'Produtos'!$A$2:$F$101,2,FALSE),""))</f>
        <v/>
      </c>
      <c r="G51" s="2" t="n"/>
      <c r="H51" s="6" t="n"/>
      <c r="I51" s="6" t="n"/>
      <c r="J51" s="11">
        <f>IF($A51="","",$G51*$H51-$I51)</f>
        <v/>
      </c>
      <c r="K51" s="11">
        <f>IF($A51="","",IFERROR(VLOOKUP($E51,'Produtos'!$A$2:$F$101,4,FALSE),0))</f>
        <v/>
      </c>
      <c r="L51" s="11">
        <f>IF($A51="","",$J51*IFERROR(VLOOKUP($E51,'Produtos'!$A$2:$F$101,6,FALSE),0))</f>
        <v/>
      </c>
      <c r="M51" s="6" t="n"/>
      <c r="N51" s="11">
        <f>IF($A51="","",$J51-($G51*$K51)-$L51-$M51)</f>
        <v/>
      </c>
      <c r="O51" s="32">
        <f>IF($A51="","",IFERROR($N51/$J51,0))</f>
        <v/>
      </c>
      <c r="P51" s="13">
        <f>IF($A51="","",IF($O51&gt;=0.30,"Alta",IF($O51&gt;=0.15,"Média","Baixa")))</f>
        <v/>
      </c>
      <c r="Q51" s="2" t="n"/>
    </row>
    <row r="52">
      <c r="A52" s="2" t="n"/>
      <c r="B52" s="26" t="n"/>
      <c r="C52" s="4" t="n"/>
      <c r="D52" s="4" t="n"/>
      <c r="E52" s="4" t="n"/>
      <c r="F52" s="5">
        <f>IF($A52="","",IFERROR(VLOOKUP($E52,'Produtos'!$A$2:$F$101,2,FALSE),""))</f>
        <v/>
      </c>
      <c r="G52" s="2" t="n"/>
      <c r="H52" s="6" t="n"/>
      <c r="I52" s="6" t="n"/>
      <c r="J52" s="7">
        <f>IF($A52="","",$G52*$H52-$I52)</f>
        <v/>
      </c>
      <c r="K52" s="7">
        <f>IF($A52="","",IFERROR(VLOOKUP($E52,'Produtos'!$A$2:$F$101,4,FALSE),0))</f>
        <v/>
      </c>
      <c r="L52" s="7">
        <f>IF($A52="","",$J52*IFERROR(VLOOKUP($E52,'Produtos'!$A$2:$F$101,6,FALSE),0))</f>
        <v/>
      </c>
      <c r="M52" s="6" t="n"/>
      <c r="N52" s="7">
        <f>IF($A52="","",$J52-($G52*$K52)-$L52-$M52)</f>
        <v/>
      </c>
      <c r="O52" s="30">
        <f>IF($A52="","",IFERROR($N52/$J52,0))</f>
        <v/>
      </c>
      <c r="P52" s="9">
        <f>IF($A52="","",IF($O52&gt;=0.30,"Alta",IF($O52&gt;=0.15,"Média","Baixa")))</f>
        <v/>
      </c>
      <c r="Q52" s="2" t="n"/>
    </row>
    <row r="53">
      <c r="A53" s="2" t="n"/>
      <c r="B53" s="26" t="n"/>
      <c r="C53" s="4" t="n"/>
      <c r="D53" s="4" t="n"/>
      <c r="E53" s="4" t="n"/>
      <c r="F53" s="10">
        <f>IF($A53="","",IFERROR(VLOOKUP($E53,'Produtos'!$A$2:$F$101,2,FALSE),""))</f>
        <v/>
      </c>
      <c r="G53" s="2" t="n"/>
      <c r="H53" s="6" t="n"/>
      <c r="I53" s="6" t="n"/>
      <c r="J53" s="11">
        <f>IF($A53="","",$G53*$H53-$I53)</f>
        <v/>
      </c>
      <c r="K53" s="11">
        <f>IF($A53="","",IFERROR(VLOOKUP($E53,'Produtos'!$A$2:$F$101,4,FALSE),0))</f>
        <v/>
      </c>
      <c r="L53" s="11">
        <f>IF($A53="","",$J53*IFERROR(VLOOKUP($E53,'Produtos'!$A$2:$F$101,6,FALSE),0))</f>
        <v/>
      </c>
      <c r="M53" s="6" t="n"/>
      <c r="N53" s="11">
        <f>IF($A53="","",$J53-($G53*$K53)-$L53-$M53)</f>
        <v/>
      </c>
      <c r="O53" s="32">
        <f>IF($A53="","",IFERROR($N53/$J53,0))</f>
        <v/>
      </c>
      <c r="P53" s="13">
        <f>IF($A53="","",IF($O53&gt;=0.30,"Alta",IF($O53&gt;=0.15,"Média","Baixa")))</f>
        <v/>
      </c>
      <c r="Q53" s="2" t="n"/>
    </row>
    <row r="54">
      <c r="A54" s="2" t="n"/>
      <c r="B54" s="26" t="n"/>
      <c r="C54" s="4" t="n"/>
      <c r="D54" s="4" t="n"/>
      <c r="E54" s="4" t="n"/>
      <c r="F54" s="5">
        <f>IF($A54="","",IFERROR(VLOOKUP($E54,'Produtos'!$A$2:$F$101,2,FALSE),""))</f>
        <v/>
      </c>
      <c r="G54" s="2" t="n"/>
      <c r="H54" s="6" t="n"/>
      <c r="I54" s="6" t="n"/>
      <c r="J54" s="7">
        <f>IF($A54="","",$G54*$H54-$I54)</f>
        <v/>
      </c>
      <c r="K54" s="7">
        <f>IF($A54="","",IFERROR(VLOOKUP($E54,'Produtos'!$A$2:$F$101,4,FALSE),0))</f>
        <v/>
      </c>
      <c r="L54" s="7">
        <f>IF($A54="","",$J54*IFERROR(VLOOKUP($E54,'Produtos'!$A$2:$F$101,6,FALSE),0))</f>
        <v/>
      </c>
      <c r="M54" s="6" t="n"/>
      <c r="N54" s="7">
        <f>IF($A54="","",$J54-($G54*$K54)-$L54-$M54)</f>
        <v/>
      </c>
      <c r="O54" s="30">
        <f>IF($A54="","",IFERROR($N54/$J54,0))</f>
        <v/>
      </c>
      <c r="P54" s="9">
        <f>IF($A54="","",IF($O54&gt;=0.30,"Alta",IF($O54&gt;=0.15,"Média","Baixa")))</f>
        <v/>
      </c>
      <c r="Q54" s="2" t="n"/>
    </row>
    <row r="55">
      <c r="A55" s="2" t="n"/>
      <c r="B55" s="26" t="n"/>
      <c r="C55" s="4" t="n"/>
      <c r="D55" s="4" t="n"/>
      <c r="E55" s="4" t="n"/>
      <c r="F55" s="10">
        <f>IF($A55="","",IFERROR(VLOOKUP($E55,'Produtos'!$A$2:$F$101,2,FALSE),""))</f>
        <v/>
      </c>
      <c r="G55" s="2" t="n"/>
      <c r="H55" s="6" t="n"/>
      <c r="I55" s="6" t="n"/>
      <c r="J55" s="11">
        <f>IF($A55="","",$G55*$H55-$I55)</f>
        <v/>
      </c>
      <c r="K55" s="11">
        <f>IF($A55="","",IFERROR(VLOOKUP($E55,'Produtos'!$A$2:$F$101,4,FALSE),0))</f>
        <v/>
      </c>
      <c r="L55" s="11">
        <f>IF($A55="","",$J55*IFERROR(VLOOKUP($E55,'Produtos'!$A$2:$F$101,6,FALSE),0))</f>
        <v/>
      </c>
      <c r="M55" s="6" t="n"/>
      <c r="N55" s="11">
        <f>IF($A55="","",$J55-($G55*$K55)-$L55-$M55)</f>
        <v/>
      </c>
      <c r="O55" s="32">
        <f>IF($A55="","",IFERROR($N55/$J55,0))</f>
        <v/>
      </c>
      <c r="P55" s="13">
        <f>IF($A55="","",IF($O55&gt;=0.30,"Alta",IF($O55&gt;=0.15,"Média","Baixa")))</f>
        <v/>
      </c>
      <c r="Q55" s="2" t="n"/>
    </row>
    <row r="56">
      <c r="A56" s="2" t="n"/>
      <c r="B56" s="26" t="n"/>
      <c r="C56" s="4" t="n"/>
      <c r="D56" s="4" t="n"/>
      <c r="E56" s="4" t="n"/>
      <c r="F56" s="5">
        <f>IF($A56="","",IFERROR(VLOOKUP($E56,'Produtos'!$A$2:$F$101,2,FALSE),""))</f>
        <v/>
      </c>
      <c r="G56" s="2" t="n"/>
      <c r="H56" s="6" t="n"/>
      <c r="I56" s="6" t="n"/>
      <c r="J56" s="7">
        <f>IF($A56="","",$G56*$H56-$I56)</f>
        <v/>
      </c>
      <c r="K56" s="7">
        <f>IF($A56="","",IFERROR(VLOOKUP($E56,'Produtos'!$A$2:$F$101,4,FALSE),0))</f>
        <v/>
      </c>
      <c r="L56" s="7">
        <f>IF($A56="","",$J56*IFERROR(VLOOKUP($E56,'Produtos'!$A$2:$F$101,6,FALSE),0))</f>
        <v/>
      </c>
      <c r="M56" s="6" t="n"/>
      <c r="N56" s="7">
        <f>IF($A56="","",$J56-($G56*$K56)-$L56-$M56)</f>
        <v/>
      </c>
      <c r="O56" s="30">
        <f>IF($A56="","",IFERROR($N56/$J56,0))</f>
        <v/>
      </c>
      <c r="P56" s="9">
        <f>IF($A56="","",IF($O56&gt;=0.30,"Alta",IF($O56&gt;=0.15,"Média","Baixa")))</f>
        <v/>
      </c>
      <c r="Q56" s="2" t="n"/>
    </row>
    <row r="57">
      <c r="A57" s="2" t="n"/>
      <c r="B57" s="26" t="n"/>
      <c r="C57" s="4" t="n"/>
      <c r="D57" s="4" t="n"/>
      <c r="E57" s="4" t="n"/>
      <c r="F57" s="10">
        <f>IF($A57="","",IFERROR(VLOOKUP($E57,'Produtos'!$A$2:$F$101,2,FALSE),""))</f>
        <v/>
      </c>
      <c r="G57" s="2" t="n"/>
      <c r="H57" s="6" t="n"/>
      <c r="I57" s="6" t="n"/>
      <c r="J57" s="11">
        <f>IF($A57="","",$G57*$H57-$I57)</f>
        <v/>
      </c>
      <c r="K57" s="11">
        <f>IF($A57="","",IFERROR(VLOOKUP($E57,'Produtos'!$A$2:$F$101,4,FALSE),0))</f>
        <v/>
      </c>
      <c r="L57" s="11">
        <f>IF($A57="","",$J57*IFERROR(VLOOKUP($E57,'Produtos'!$A$2:$F$101,6,FALSE),0))</f>
        <v/>
      </c>
      <c r="M57" s="6" t="n"/>
      <c r="N57" s="11">
        <f>IF($A57="","",$J57-($G57*$K57)-$L57-$M57)</f>
        <v/>
      </c>
      <c r="O57" s="32">
        <f>IF($A57="","",IFERROR($N57/$J57,0))</f>
        <v/>
      </c>
      <c r="P57" s="13">
        <f>IF($A57="","",IF($O57&gt;=0.30,"Alta",IF($O57&gt;=0.15,"Média","Baixa")))</f>
        <v/>
      </c>
      <c r="Q57" s="2" t="n"/>
    </row>
    <row r="58">
      <c r="A58" s="2" t="n"/>
      <c r="B58" s="26" t="n"/>
      <c r="C58" s="4" t="n"/>
      <c r="D58" s="4" t="n"/>
      <c r="E58" s="4" t="n"/>
      <c r="F58" s="5">
        <f>IF($A58="","",IFERROR(VLOOKUP($E58,'Produtos'!$A$2:$F$101,2,FALSE),""))</f>
        <v/>
      </c>
      <c r="G58" s="2" t="n"/>
      <c r="H58" s="6" t="n"/>
      <c r="I58" s="6" t="n"/>
      <c r="J58" s="7">
        <f>IF($A58="","",$G58*$H58-$I58)</f>
        <v/>
      </c>
      <c r="K58" s="7">
        <f>IF($A58="","",IFERROR(VLOOKUP($E58,'Produtos'!$A$2:$F$101,4,FALSE),0))</f>
        <v/>
      </c>
      <c r="L58" s="7">
        <f>IF($A58="","",$J58*IFERROR(VLOOKUP($E58,'Produtos'!$A$2:$F$101,6,FALSE),0))</f>
        <v/>
      </c>
      <c r="M58" s="6" t="n"/>
      <c r="N58" s="7">
        <f>IF($A58="","",$J58-($G58*$K58)-$L58-$M58)</f>
        <v/>
      </c>
      <c r="O58" s="30">
        <f>IF($A58="","",IFERROR($N58/$J58,0))</f>
        <v/>
      </c>
      <c r="P58" s="9">
        <f>IF($A58="","",IF($O58&gt;=0.30,"Alta",IF($O58&gt;=0.15,"Média","Baixa")))</f>
        <v/>
      </c>
      <c r="Q58" s="2" t="n"/>
    </row>
    <row r="59">
      <c r="A59" s="2" t="n"/>
      <c r="B59" s="26" t="n"/>
      <c r="C59" s="4" t="n"/>
      <c r="D59" s="4" t="n"/>
      <c r="E59" s="4" t="n"/>
      <c r="F59" s="10">
        <f>IF($A59="","",IFERROR(VLOOKUP($E59,'Produtos'!$A$2:$F$101,2,FALSE),""))</f>
        <v/>
      </c>
      <c r="G59" s="2" t="n"/>
      <c r="H59" s="6" t="n"/>
      <c r="I59" s="6" t="n"/>
      <c r="J59" s="11">
        <f>IF($A59="","",$G59*$H59-$I59)</f>
        <v/>
      </c>
      <c r="K59" s="11">
        <f>IF($A59="","",IFERROR(VLOOKUP($E59,'Produtos'!$A$2:$F$101,4,FALSE),0))</f>
        <v/>
      </c>
      <c r="L59" s="11">
        <f>IF($A59="","",$J59*IFERROR(VLOOKUP($E59,'Produtos'!$A$2:$F$101,6,FALSE),0))</f>
        <v/>
      </c>
      <c r="M59" s="6" t="n"/>
      <c r="N59" s="11">
        <f>IF($A59="","",$J59-($G59*$K59)-$L59-$M59)</f>
        <v/>
      </c>
      <c r="O59" s="32">
        <f>IF($A59="","",IFERROR($N59/$J59,0))</f>
        <v/>
      </c>
      <c r="P59" s="13">
        <f>IF($A59="","",IF($O59&gt;=0.30,"Alta",IF($O59&gt;=0.15,"Média","Baixa")))</f>
        <v/>
      </c>
      <c r="Q59" s="2" t="n"/>
    </row>
    <row r="60">
      <c r="A60" s="2" t="n"/>
      <c r="B60" s="26" t="n"/>
      <c r="C60" s="4" t="n"/>
      <c r="D60" s="4" t="n"/>
      <c r="E60" s="4" t="n"/>
      <c r="F60" s="5">
        <f>IF($A60="","",IFERROR(VLOOKUP($E60,'Produtos'!$A$2:$F$101,2,FALSE),""))</f>
        <v/>
      </c>
      <c r="G60" s="2" t="n"/>
      <c r="H60" s="6" t="n"/>
      <c r="I60" s="6" t="n"/>
      <c r="J60" s="7">
        <f>IF($A60="","",$G60*$H60-$I60)</f>
        <v/>
      </c>
      <c r="K60" s="7">
        <f>IF($A60="","",IFERROR(VLOOKUP($E60,'Produtos'!$A$2:$F$101,4,FALSE),0))</f>
        <v/>
      </c>
      <c r="L60" s="7">
        <f>IF($A60="","",$J60*IFERROR(VLOOKUP($E60,'Produtos'!$A$2:$F$101,6,FALSE),0))</f>
        <v/>
      </c>
      <c r="M60" s="6" t="n"/>
      <c r="N60" s="7">
        <f>IF($A60="","",$J60-($G60*$K60)-$L60-$M60)</f>
        <v/>
      </c>
      <c r="O60" s="30">
        <f>IF($A60="","",IFERROR($N60/$J60,0))</f>
        <v/>
      </c>
      <c r="P60" s="9">
        <f>IF($A60="","",IF($O60&gt;=0.30,"Alta",IF($O60&gt;=0.15,"Média","Baixa")))</f>
        <v/>
      </c>
      <c r="Q60" s="2" t="n"/>
    </row>
    <row r="61">
      <c r="A61" s="2" t="n"/>
      <c r="B61" s="26" t="n"/>
      <c r="C61" s="4" t="n"/>
      <c r="D61" s="4" t="n"/>
      <c r="E61" s="4" t="n"/>
      <c r="F61" s="10">
        <f>IF($A61="","",IFERROR(VLOOKUP($E61,'Produtos'!$A$2:$F$101,2,FALSE),""))</f>
        <v/>
      </c>
      <c r="G61" s="2" t="n"/>
      <c r="H61" s="6" t="n"/>
      <c r="I61" s="6" t="n"/>
      <c r="J61" s="11">
        <f>IF($A61="","",$G61*$H61-$I61)</f>
        <v/>
      </c>
      <c r="K61" s="11">
        <f>IF($A61="","",IFERROR(VLOOKUP($E61,'Produtos'!$A$2:$F$101,4,FALSE),0))</f>
        <v/>
      </c>
      <c r="L61" s="11">
        <f>IF($A61="","",$J61*IFERROR(VLOOKUP($E61,'Produtos'!$A$2:$F$101,6,FALSE),0))</f>
        <v/>
      </c>
      <c r="M61" s="6" t="n"/>
      <c r="N61" s="11">
        <f>IF($A61="","",$J61-($G61*$K61)-$L61-$M61)</f>
        <v/>
      </c>
      <c r="O61" s="32">
        <f>IF($A61="","",IFERROR($N61/$J61,0))</f>
        <v/>
      </c>
      <c r="P61" s="13">
        <f>IF($A61="","",IF($O61&gt;=0.30,"Alta",IF($O61&gt;=0.15,"Média","Baixa")))</f>
        <v/>
      </c>
      <c r="Q61" s="2" t="n"/>
    </row>
    <row r="62">
      <c r="A62" s="2" t="n"/>
      <c r="B62" s="26" t="n"/>
      <c r="C62" s="4" t="n"/>
      <c r="D62" s="4" t="n"/>
      <c r="E62" s="4" t="n"/>
      <c r="F62" s="5">
        <f>IF($A62="","",IFERROR(VLOOKUP($E62,'Produtos'!$A$2:$F$101,2,FALSE),""))</f>
        <v/>
      </c>
      <c r="G62" s="2" t="n"/>
      <c r="H62" s="6" t="n"/>
      <c r="I62" s="6" t="n"/>
      <c r="J62" s="7">
        <f>IF($A62="","",$G62*$H62-$I62)</f>
        <v/>
      </c>
      <c r="K62" s="7">
        <f>IF($A62="","",IFERROR(VLOOKUP($E62,'Produtos'!$A$2:$F$101,4,FALSE),0))</f>
        <v/>
      </c>
      <c r="L62" s="7">
        <f>IF($A62="","",$J62*IFERROR(VLOOKUP($E62,'Produtos'!$A$2:$F$101,6,FALSE),0))</f>
        <v/>
      </c>
      <c r="M62" s="6" t="n"/>
      <c r="N62" s="7">
        <f>IF($A62="","",$J62-($G62*$K62)-$L62-$M62)</f>
        <v/>
      </c>
      <c r="O62" s="30">
        <f>IF($A62="","",IFERROR($N62/$J62,0))</f>
        <v/>
      </c>
      <c r="P62" s="9">
        <f>IF($A62="","",IF($O62&gt;=0.30,"Alta",IF($O62&gt;=0.15,"Média","Baixa")))</f>
        <v/>
      </c>
      <c r="Q62" s="2" t="n"/>
    </row>
    <row r="63">
      <c r="A63" s="2" t="n"/>
      <c r="B63" s="26" t="n"/>
      <c r="C63" s="4" t="n"/>
      <c r="D63" s="4" t="n"/>
      <c r="E63" s="4" t="n"/>
      <c r="F63" s="10">
        <f>IF($A63="","",IFERROR(VLOOKUP($E63,'Produtos'!$A$2:$F$101,2,FALSE),""))</f>
        <v/>
      </c>
      <c r="G63" s="2" t="n"/>
      <c r="H63" s="6" t="n"/>
      <c r="I63" s="6" t="n"/>
      <c r="J63" s="11">
        <f>IF($A63="","",$G63*$H63-$I63)</f>
        <v/>
      </c>
      <c r="K63" s="11">
        <f>IF($A63="","",IFERROR(VLOOKUP($E63,'Produtos'!$A$2:$F$101,4,FALSE),0))</f>
        <v/>
      </c>
      <c r="L63" s="11">
        <f>IF($A63="","",$J63*IFERROR(VLOOKUP($E63,'Produtos'!$A$2:$F$101,6,FALSE),0))</f>
        <v/>
      </c>
      <c r="M63" s="6" t="n"/>
      <c r="N63" s="11">
        <f>IF($A63="","",$J63-($G63*$K63)-$L63-$M63)</f>
        <v/>
      </c>
      <c r="O63" s="32">
        <f>IF($A63="","",IFERROR($N63/$J63,0))</f>
        <v/>
      </c>
      <c r="P63" s="13">
        <f>IF($A63="","",IF($O63&gt;=0.30,"Alta",IF($O63&gt;=0.15,"Média","Baixa")))</f>
        <v/>
      </c>
      <c r="Q63" s="2" t="n"/>
    </row>
    <row r="64">
      <c r="A64" s="2" t="n"/>
      <c r="B64" s="26" t="n"/>
      <c r="C64" s="4" t="n"/>
      <c r="D64" s="4" t="n"/>
      <c r="E64" s="4" t="n"/>
      <c r="F64" s="5">
        <f>IF($A64="","",IFERROR(VLOOKUP($E64,'Produtos'!$A$2:$F$101,2,FALSE),""))</f>
        <v/>
      </c>
      <c r="G64" s="2" t="n"/>
      <c r="H64" s="6" t="n"/>
      <c r="I64" s="6" t="n"/>
      <c r="J64" s="7">
        <f>IF($A64="","",$G64*$H64-$I64)</f>
        <v/>
      </c>
      <c r="K64" s="7">
        <f>IF($A64="","",IFERROR(VLOOKUP($E64,'Produtos'!$A$2:$F$101,4,FALSE),0))</f>
        <v/>
      </c>
      <c r="L64" s="7">
        <f>IF($A64="","",$J64*IFERROR(VLOOKUP($E64,'Produtos'!$A$2:$F$101,6,FALSE),0))</f>
        <v/>
      </c>
      <c r="M64" s="6" t="n"/>
      <c r="N64" s="7">
        <f>IF($A64="","",$J64-($G64*$K64)-$L64-$M64)</f>
        <v/>
      </c>
      <c r="O64" s="30">
        <f>IF($A64="","",IFERROR($N64/$J64,0))</f>
        <v/>
      </c>
      <c r="P64" s="9">
        <f>IF($A64="","",IF($O64&gt;=0.30,"Alta",IF($O64&gt;=0.15,"Média","Baixa")))</f>
        <v/>
      </c>
      <c r="Q64" s="2" t="n"/>
    </row>
    <row r="65">
      <c r="A65" s="2" t="n"/>
      <c r="B65" s="26" t="n"/>
      <c r="C65" s="4" t="n"/>
      <c r="D65" s="4" t="n"/>
      <c r="E65" s="4" t="n"/>
      <c r="F65" s="10">
        <f>IF($A65="","",IFERROR(VLOOKUP($E65,'Produtos'!$A$2:$F$101,2,FALSE),""))</f>
        <v/>
      </c>
      <c r="G65" s="2" t="n"/>
      <c r="H65" s="6" t="n"/>
      <c r="I65" s="6" t="n"/>
      <c r="J65" s="11">
        <f>IF($A65="","",$G65*$H65-$I65)</f>
        <v/>
      </c>
      <c r="K65" s="11">
        <f>IF($A65="","",IFERROR(VLOOKUP($E65,'Produtos'!$A$2:$F$101,4,FALSE),0))</f>
        <v/>
      </c>
      <c r="L65" s="11">
        <f>IF($A65="","",$J65*IFERROR(VLOOKUP($E65,'Produtos'!$A$2:$F$101,6,FALSE),0))</f>
        <v/>
      </c>
      <c r="M65" s="6" t="n"/>
      <c r="N65" s="11">
        <f>IF($A65="","",$J65-($G65*$K65)-$L65-$M65)</f>
        <v/>
      </c>
      <c r="O65" s="32">
        <f>IF($A65="","",IFERROR($N65/$J65,0))</f>
        <v/>
      </c>
      <c r="P65" s="13">
        <f>IF($A65="","",IF($O65&gt;=0.30,"Alta",IF($O65&gt;=0.15,"Média","Baixa")))</f>
        <v/>
      </c>
      <c r="Q65" s="2" t="n"/>
    </row>
    <row r="66">
      <c r="A66" s="2" t="n"/>
      <c r="B66" s="26" t="n"/>
      <c r="C66" s="4" t="n"/>
      <c r="D66" s="4" t="n"/>
      <c r="E66" s="4" t="n"/>
      <c r="F66" s="5">
        <f>IF($A66="","",IFERROR(VLOOKUP($E66,'Produtos'!$A$2:$F$101,2,FALSE),""))</f>
        <v/>
      </c>
      <c r="G66" s="2" t="n"/>
      <c r="H66" s="6" t="n"/>
      <c r="I66" s="6" t="n"/>
      <c r="J66" s="7">
        <f>IF($A66="","",$G66*$H66-$I66)</f>
        <v/>
      </c>
      <c r="K66" s="7">
        <f>IF($A66="","",IFERROR(VLOOKUP($E66,'Produtos'!$A$2:$F$101,4,FALSE),0))</f>
        <v/>
      </c>
      <c r="L66" s="7">
        <f>IF($A66="","",$J66*IFERROR(VLOOKUP($E66,'Produtos'!$A$2:$F$101,6,FALSE),0))</f>
        <v/>
      </c>
      <c r="M66" s="6" t="n"/>
      <c r="N66" s="7">
        <f>IF($A66="","",$J66-($G66*$K66)-$L66-$M66)</f>
        <v/>
      </c>
      <c r="O66" s="30">
        <f>IF($A66="","",IFERROR($N66/$J66,0))</f>
        <v/>
      </c>
      <c r="P66" s="9">
        <f>IF($A66="","",IF($O66&gt;=0.30,"Alta",IF($O66&gt;=0.15,"Média","Baixa")))</f>
        <v/>
      </c>
      <c r="Q66" s="2" t="n"/>
    </row>
    <row r="67">
      <c r="A67" s="2" t="n"/>
      <c r="B67" s="26" t="n"/>
      <c r="C67" s="4" t="n"/>
      <c r="D67" s="4" t="n"/>
      <c r="E67" s="4" t="n"/>
      <c r="F67" s="10">
        <f>IF($A67="","",IFERROR(VLOOKUP($E67,'Produtos'!$A$2:$F$101,2,FALSE),""))</f>
        <v/>
      </c>
      <c r="G67" s="2" t="n"/>
      <c r="H67" s="6" t="n"/>
      <c r="I67" s="6" t="n"/>
      <c r="J67" s="11">
        <f>IF($A67="","",$G67*$H67-$I67)</f>
        <v/>
      </c>
      <c r="K67" s="11">
        <f>IF($A67="","",IFERROR(VLOOKUP($E67,'Produtos'!$A$2:$F$101,4,FALSE),0))</f>
        <v/>
      </c>
      <c r="L67" s="11">
        <f>IF($A67="","",$J67*IFERROR(VLOOKUP($E67,'Produtos'!$A$2:$F$101,6,FALSE),0))</f>
        <v/>
      </c>
      <c r="M67" s="6" t="n"/>
      <c r="N67" s="11">
        <f>IF($A67="","",$J67-($G67*$K67)-$L67-$M67)</f>
        <v/>
      </c>
      <c r="O67" s="32">
        <f>IF($A67="","",IFERROR($N67/$J67,0))</f>
        <v/>
      </c>
      <c r="P67" s="13">
        <f>IF($A67="","",IF($O67&gt;=0.30,"Alta",IF($O67&gt;=0.15,"Média","Baixa")))</f>
        <v/>
      </c>
      <c r="Q67" s="2" t="n"/>
    </row>
    <row r="68">
      <c r="A68" s="2" t="n"/>
      <c r="B68" s="26" t="n"/>
      <c r="C68" s="4" t="n"/>
      <c r="D68" s="4" t="n"/>
      <c r="E68" s="4" t="n"/>
      <c r="F68" s="5">
        <f>IF($A68="","",IFERROR(VLOOKUP($E68,'Produtos'!$A$2:$F$101,2,FALSE),""))</f>
        <v/>
      </c>
      <c r="G68" s="2" t="n"/>
      <c r="H68" s="6" t="n"/>
      <c r="I68" s="6" t="n"/>
      <c r="J68" s="7">
        <f>IF($A68="","",$G68*$H68-$I68)</f>
        <v/>
      </c>
      <c r="K68" s="7">
        <f>IF($A68="","",IFERROR(VLOOKUP($E68,'Produtos'!$A$2:$F$101,4,FALSE),0))</f>
        <v/>
      </c>
      <c r="L68" s="7">
        <f>IF($A68="","",$J68*IFERROR(VLOOKUP($E68,'Produtos'!$A$2:$F$101,6,FALSE),0))</f>
        <v/>
      </c>
      <c r="M68" s="6" t="n"/>
      <c r="N68" s="7">
        <f>IF($A68="","",$J68-($G68*$K68)-$L68-$M68)</f>
        <v/>
      </c>
      <c r="O68" s="30">
        <f>IF($A68="","",IFERROR($N68/$J68,0))</f>
        <v/>
      </c>
      <c r="P68" s="9">
        <f>IF($A68="","",IF($O68&gt;=0.30,"Alta",IF($O68&gt;=0.15,"Média","Baixa")))</f>
        <v/>
      </c>
      <c r="Q68" s="2" t="n"/>
    </row>
    <row r="69">
      <c r="A69" s="2" t="n"/>
      <c r="B69" s="26" t="n"/>
      <c r="C69" s="4" t="n"/>
      <c r="D69" s="4" t="n"/>
      <c r="E69" s="4" t="n"/>
      <c r="F69" s="10">
        <f>IF($A69="","",IFERROR(VLOOKUP($E69,'Produtos'!$A$2:$F$101,2,FALSE),""))</f>
        <v/>
      </c>
      <c r="G69" s="2" t="n"/>
      <c r="H69" s="6" t="n"/>
      <c r="I69" s="6" t="n"/>
      <c r="J69" s="11">
        <f>IF($A69="","",$G69*$H69-$I69)</f>
        <v/>
      </c>
      <c r="K69" s="11">
        <f>IF($A69="","",IFERROR(VLOOKUP($E69,'Produtos'!$A$2:$F$101,4,FALSE),0))</f>
        <v/>
      </c>
      <c r="L69" s="11">
        <f>IF($A69="","",$J69*IFERROR(VLOOKUP($E69,'Produtos'!$A$2:$F$101,6,FALSE),0))</f>
        <v/>
      </c>
      <c r="M69" s="6" t="n"/>
      <c r="N69" s="11">
        <f>IF($A69="","",$J69-($G69*$K69)-$L69-$M69)</f>
        <v/>
      </c>
      <c r="O69" s="32">
        <f>IF($A69="","",IFERROR($N69/$J69,0))</f>
        <v/>
      </c>
      <c r="P69" s="13">
        <f>IF($A69="","",IF($O69&gt;=0.30,"Alta",IF($O69&gt;=0.15,"Média","Baixa")))</f>
        <v/>
      </c>
      <c r="Q69" s="2" t="n"/>
    </row>
    <row r="70">
      <c r="A70" s="2" t="n"/>
      <c r="B70" s="26" t="n"/>
      <c r="C70" s="4" t="n"/>
      <c r="D70" s="4" t="n"/>
      <c r="E70" s="4" t="n"/>
      <c r="F70" s="5">
        <f>IF($A70="","",IFERROR(VLOOKUP($E70,'Produtos'!$A$2:$F$101,2,FALSE),""))</f>
        <v/>
      </c>
      <c r="G70" s="2" t="n"/>
      <c r="H70" s="6" t="n"/>
      <c r="I70" s="6" t="n"/>
      <c r="J70" s="7">
        <f>IF($A70="","",$G70*$H70-$I70)</f>
        <v/>
      </c>
      <c r="K70" s="7">
        <f>IF($A70="","",IFERROR(VLOOKUP($E70,'Produtos'!$A$2:$F$101,4,FALSE),0))</f>
        <v/>
      </c>
      <c r="L70" s="7">
        <f>IF($A70="","",$J70*IFERROR(VLOOKUP($E70,'Produtos'!$A$2:$F$101,6,FALSE),0))</f>
        <v/>
      </c>
      <c r="M70" s="6" t="n"/>
      <c r="N70" s="7">
        <f>IF($A70="","",$J70-($G70*$K70)-$L70-$M70)</f>
        <v/>
      </c>
      <c r="O70" s="30">
        <f>IF($A70="","",IFERROR($N70/$J70,0))</f>
        <v/>
      </c>
      <c r="P70" s="9">
        <f>IF($A70="","",IF($O70&gt;=0.30,"Alta",IF($O70&gt;=0.15,"Média","Baixa")))</f>
        <v/>
      </c>
      <c r="Q70" s="2" t="n"/>
    </row>
    <row r="71">
      <c r="A71" s="2" t="n"/>
      <c r="B71" s="26" t="n"/>
      <c r="C71" s="4" t="n"/>
      <c r="D71" s="4" t="n"/>
      <c r="E71" s="4" t="n"/>
      <c r="F71" s="10">
        <f>IF($A71="","",IFERROR(VLOOKUP($E71,'Produtos'!$A$2:$F$101,2,FALSE),""))</f>
        <v/>
      </c>
      <c r="G71" s="2" t="n"/>
      <c r="H71" s="6" t="n"/>
      <c r="I71" s="6" t="n"/>
      <c r="J71" s="11">
        <f>IF($A71="","",$G71*$H71-$I71)</f>
        <v/>
      </c>
      <c r="K71" s="11">
        <f>IF($A71="","",IFERROR(VLOOKUP($E71,'Produtos'!$A$2:$F$101,4,FALSE),0))</f>
        <v/>
      </c>
      <c r="L71" s="11">
        <f>IF($A71="","",$J71*IFERROR(VLOOKUP($E71,'Produtos'!$A$2:$F$101,6,FALSE),0))</f>
        <v/>
      </c>
      <c r="M71" s="6" t="n"/>
      <c r="N71" s="11">
        <f>IF($A71="","",$J71-($G71*$K71)-$L71-$M71)</f>
        <v/>
      </c>
      <c r="O71" s="32">
        <f>IF($A71="","",IFERROR($N71/$J71,0))</f>
        <v/>
      </c>
      <c r="P71" s="13">
        <f>IF($A71="","",IF($O71&gt;=0.30,"Alta",IF($O71&gt;=0.15,"Média","Baixa")))</f>
        <v/>
      </c>
      <c r="Q71" s="2" t="n"/>
    </row>
    <row r="72">
      <c r="A72" s="2" t="n"/>
      <c r="B72" s="26" t="n"/>
      <c r="C72" s="4" t="n"/>
      <c r="D72" s="4" t="n"/>
      <c r="E72" s="4" t="n"/>
      <c r="F72" s="5">
        <f>IF($A72="","",IFERROR(VLOOKUP($E72,'Produtos'!$A$2:$F$101,2,FALSE),""))</f>
        <v/>
      </c>
      <c r="G72" s="2" t="n"/>
      <c r="H72" s="6" t="n"/>
      <c r="I72" s="6" t="n"/>
      <c r="J72" s="7">
        <f>IF($A72="","",$G72*$H72-$I72)</f>
        <v/>
      </c>
      <c r="K72" s="7">
        <f>IF($A72="","",IFERROR(VLOOKUP($E72,'Produtos'!$A$2:$F$101,4,FALSE),0))</f>
        <v/>
      </c>
      <c r="L72" s="7">
        <f>IF($A72="","",$J72*IFERROR(VLOOKUP($E72,'Produtos'!$A$2:$F$101,6,FALSE),0))</f>
        <v/>
      </c>
      <c r="M72" s="6" t="n"/>
      <c r="N72" s="7">
        <f>IF($A72="","",$J72-($G72*$K72)-$L72-$M72)</f>
        <v/>
      </c>
      <c r="O72" s="30">
        <f>IF($A72="","",IFERROR($N72/$J72,0))</f>
        <v/>
      </c>
      <c r="P72" s="9">
        <f>IF($A72="","",IF($O72&gt;=0.30,"Alta",IF($O72&gt;=0.15,"Média","Baixa")))</f>
        <v/>
      </c>
      <c r="Q72" s="2" t="n"/>
    </row>
    <row r="73">
      <c r="A73" s="2" t="n"/>
      <c r="B73" s="26" t="n"/>
      <c r="C73" s="4" t="n"/>
      <c r="D73" s="4" t="n"/>
      <c r="E73" s="4" t="n"/>
      <c r="F73" s="10">
        <f>IF($A73="","",IFERROR(VLOOKUP($E73,'Produtos'!$A$2:$F$101,2,FALSE),""))</f>
        <v/>
      </c>
      <c r="G73" s="2" t="n"/>
      <c r="H73" s="6" t="n"/>
      <c r="I73" s="6" t="n"/>
      <c r="J73" s="11">
        <f>IF($A73="","",$G73*$H73-$I73)</f>
        <v/>
      </c>
      <c r="K73" s="11">
        <f>IF($A73="","",IFERROR(VLOOKUP($E73,'Produtos'!$A$2:$F$101,4,FALSE),0))</f>
        <v/>
      </c>
      <c r="L73" s="11">
        <f>IF($A73="","",$J73*IFERROR(VLOOKUP($E73,'Produtos'!$A$2:$F$101,6,FALSE),0))</f>
        <v/>
      </c>
      <c r="M73" s="6" t="n"/>
      <c r="N73" s="11">
        <f>IF($A73="","",$J73-($G73*$K73)-$L73-$M73)</f>
        <v/>
      </c>
      <c r="O73" s="32">
        <f>IF($A73="","",IFERROR($N73/$J73,0))</f>
        <v/>
      </c>
      <c r="P73" s="13">
        <f>IF($A73="","",IF($O73&gt;=0.30,"Alta",IF($O73&gt;=0.15,"Média","Baixa")))</f>
        <v/>
      </c>
      <c r="Q73" s="2" t="n"/>
    </row>
    <row r="74">
      <c r="A74" s="2" t="n"/>
      <c r="B74" s="26" t="n"/>
      <c r="C74" s="4" t="n"/>
      <c r="D74" s="4" t="n"/>
      <c r="E74" s="4" t="n"/>
      <c r="F74" s="5">
        <f>IF($A74="","",IFERROR(VLOOKUP($E74,'Produtos'!$A$2:$F$101,2,FALSE),""))</f>
        <v/>
      </c>
      <c r="G74" s="2" t="n"/>
      <c r="H74" s="6" t="n"/>
      <c r="I74" s="6" t="n"/>
      <c r="J74" s="7">
        <f>IF($A74="","",$G74*$H74-$I74)</f>
        <v/>
      </c>
      <c r="K74" s="7">
        <f>IF($A74="","",IFERROR(VLOOKUP($E74,'Produtos'!$A$2:$F$101,4,FALSE),0))</f>
        <v/>
      </c>
      <c r="L74" s="7">
        <f>IF($A74="","",$J74*IFERROR(VLOOKUP($E74,'Produtos'!$A$2:$F$101,6,FALSE),0))</f>
        <v/>
      </c>
      <c r="M74" s="6" t="n"/>
      <c r="N74" s="7">
        <f>IF($A74="","",$J74-($G74*$K74)-$L74-$M74)</f>
        <v/>
      </c>
      <c r="O74" s="30">
        <f>IF($A74="","",IFERROR($N74/$J74,0))</f>
        <v/>
      </c>
      <c r="P74" s="9">
        <f>IF($A74="","",IF($O74&gt;=0.30,"Alta",IF($O74&gt;=0.15,"Média","Baixa")))</f>
        <v/>
      </c>
      <c r="Q74" s="2" t="n"/>
    </row>
    <row r="75">
      <c r="A75" s="2" t="n"/>
      <c r="B75" s="26" t="n"/>
      <c r="C75" s="4" t="n"/>
      <c r="D75" s="4" t="n"/>
      <c r="E75" s="4" t="n"/>
      <c r="F75" s="10">
        <f>IF($A75="","",IFERROR(VLOOKUP($E75,'Produtos'!$A$2:$F$101,2,FALSE),""))</f>
        <v/>
      </c>
      <c r="G75" s="2" t="n"/>
      <c r="H75" s="6" t="n"/>
      <c r="I75" s="6" t="n"/>
      <c r="J75" s="11">
        <f>IF($A75="","",$G75*$H75-$I75)</f>
        <v/>
      </c>
      <c r="K75" s="11">
        <f>IF($A75="","",IFERROR(VLOOKUP($E75,'Produtos'!$A$2:$F$101,4,FALSE),0))</f>
        <v/>
      </c>
      <c r="L75" s="11">
        <f>IF($A75="","",$J75*IFERROR(VLOOKUP($E75,'Produtos'!$A$2:$F$101,6,FALSE),0))</f>
        <v/>
      </c>
      <c r="M75" s="6" t="n"/>
      <c r="N75" s="11">
        <f>IF($A75="","",$J75-($G75*$K75)-$L75-$M75)</f>
        <v/>
      </c>
      <c r="O75" s="32">
        <f>IF($A75="","",IFERROR($N75/$J75,0))</f>
        <v/>
      </c>
      <c r="P75" s="13">
        <f>IF($A75="","",IF($O75&gt;=0.30,"Alta",IF($O75&gt;=0.15,"Média","Baixa")))</f>
        <v/>
      </c>
      <c r="Q75" s="2" t="n"/>
    </row>
    <row r="76">
      <c r="A76" s="2" t="n"/>
      <c r="B76" s="26" t="n"/>
      <c r="C76" s="4" t="n"/>
      <c r="D76" s="4" t="n"/>
      <c r="E76" s="4" t="n"/>
      <c r="F76" s="5">
        <f>IF($A76="","",IFERROR(VLOOKUP($E76,'Produtos'!$A$2:$F$101,2,FALSE),""))</f>
        <v/>
      </c>
      <c r="G76" s="2" t="n"/>
      <c r="H76" s="6" t="n"/>
      <c r="I76" s="6" t="n"/>
      <c r="J76" s="7">
        <f>IF($A76="","",$G76*$H76-$I76)</f>
        <v/>
      </c>
      <c r="K76" s="7">
        <f>IF($A76="","",IFERROR(VLOOKUP($E76,'Produtos'!$A$2:$F$101,4,FALSE),0))</f>
        <v/>
      </c>
      <c r="L76" s="7">
        <f>IF($A76="","",$J76*IFERROR(VLOOKUP($E76,'Produtos'!$A$2:$F$101,6,FALSE),0))</f>
        <v/>
      </c>
      <c r="M76" s="6" t="n"/>
      <c r="N76" s="7">
        <f>IF($A76="","",$J76-($G76*$K76)-$L76-$M76)</f>
        <v/>
      </c>
      <c r="O76" s="30">
        <f>IF($A76="","",IFERROR($N76/$J76,0))</f>
        <v/>
      </c>
      <c r="P76" s="9">
        <f>IF($A76="","",IF($O76&gt;=0.30,"Alta",IF($O76&gt;=0.15,"Média","Baixa")))</f>
        <v/>
      </c>
      <c r="Q76" s="2" t="n"/>
    </row>
    <row r="77">
      <c r="A77" s="2" t="n"/>
      <c r="B77" s="26" t="n"/>
      <c r="C77" s="4" t="n"/>
      <c r="D77" s="4" t="n"/>
      <c r="E77" s="4" t="n"/>
      <c r="F77" s="10">
        <f>IF($A77="","",IFERROR(VLOOKUP($E77,'Produtos'!$A$2:$F$101,2,FALSE),""))</f>
        <v/>
      </c>
      <c r="G77" s="2" t="n"/>
      <c r="H77" s="6" t="n"/>
      <c r="I77" s="6" t="n"/>
      <c r="J77" s="11">
        <f>IF($A77="","",$G77*$H77-$I77)</f>
        <v/>
      </c>
      <c r="K77" s="11">
        <f>IF($A77="","",IFERROR(VLOOKUP($E77,'Produtos'!$A$2:$F$101,4,FALSE),0))</f>
        <v/>
      </c>
      <c r="L77" s="11">
        <f>IF($A77="","",$J77*IFERROR(VLOOKUP($E77,'Produtos'!$A$2:$F$101,6,FALSE),0))</f>
        <v/>
      </c>
      <c r="M77" s="6" t="n"/>
      <c r="N77" s="11">
        <f>IF($A77="","",$J77-($G77*$K77)-$L77-$M77)</f>
        <v/>
      </c>
      <c r="O77" s="32">
        <f>IF($A77="","",IFERROR($N77/$J77,0))</f>
        <v/>
      </c>
      <c r="P77" s="13">
        <f>IF($A77="","",IF($O77&gt;=0.30,"Alta",IF($O77&gt;=0.15,"Média","Baixa")))</f>
        <v/>
      </c>
      <c r="Q77" s="2" t="n"/>
    </row>
    <row r="78">
      <c r="A78" s="2" t="n"/>
      <c r="B78" s="26" t="n"/>
      <c r="C78" s="4" t="n"/>
      <c r="D78" s="4" t="n"/>
      <c r="E78" s="4" t="n"/>
      <c r="F78" s="5">
        <f>IF($A78="","",IFERROR(VLOOKUP($E78,'Produtos'!$A$2:$F$101,2,FALSE),""))</f>
        <v/>
      </c>
      <c r="G78" s="2" t="n"/>
      <c r="H78" s="6" t="n"/>
      <c r="I78" s="6" t="n"/>
      <c r="J78" s="7">
        <f>IF($A78="","",$G78*$H78-$I78)</f>
        <v/>
      </c>
      <c r="K78" s="7">
        <f>IF($A78="","",IFERROR(VLOOKUP($E78,'Produtos'!$A$2:$F$101,4,FALSE),0))</f>
        <v/>
      </c>
      <c r="L78" s="7">
        <f>IF($A78="","",$J78*IFERROR(VLOOKUP($E78,'Produtos'!$A$2:$F$101,6,FALSE),0))</f>
        <v/>
      </c>
      <c r="M78" s="6" t="n"/>
      <c r="N78" s="7">
        <f>IF($A78="","",$J78-($G78*$K78)-$L78-$M78)</f>
        <v/>
      </c>
      <c r="O78" s="30">
        <f>IF($A78="","",IFERROR($N78/$J78,0))</f>
        <v/>
      </c>
      <c r="P78" s="9">
        <f>IF($A78="","",IF($O78&gt;=0.30,"Alta",IF($O78&gt;=0.15,"Média","Baixa")))</f>
        <v/>
      </c>
      <c r="Q78" s="2" t="n"/>
    </row>
    <row r="79">
      <c r="A79" s="2" t="n"/>
      <c r="B79" s="26" t="n"/>
      <c r="C79" s="4" t="n"/>
      <c r="D79" s="4" t="n"/>
      <c r="E79" s="4" t="n"/>
      <c r="F79" s="10">
        <f>IF($A79="","",IFERROR(VLOOKUP($E79,'Produtos'!$A$2:$F$101,2,FALSE),""))</f>
        <v/>
      </c>
      <c r="G79" s="2" t="n"/>
      <c r="H79" s="6" t="n"/>
      <c r="I79" s="6" t="n"/>
      <c r="J79" s="11">
        <f>IF($A79="","",$G79*$H79-$I79)</f>
        <v/>
      </c>
      <c r="K79" s="11">
        <f>IF($A79="","",IFERROR(VLOOKUP($E79,'Produtos'!$A$2:$F$101,4,FALSE),0))</f>
        <v/>
      </c>
      <c r="L79" s="11">
        <f>IF($A79="","",$J79*IFERROR(VLOOKUP($E79,'Produtos'!$A$2:$F$101,6,FALSE),0))</f>
        <v/>
      </c>
      <c r="M79" s="6" t="n"/>
      <c r="N79" s="11">
        <f>IF($A79="","",$J79-($G79*$K79)-$L79-$M79)</f>
        <v/>
      </c>
      <c r="O79" s="32">
        <f>IF($A79="","",IFERROR($N79/$J79,0))</f>
        <v/>
      </c>
      <c r="P79" s="13">
        <f>IF($A79="","",IF($O79&gt;=0.30,"Alta",IF($O79&gt;=0.15,"Média","Baixa")))</f>
        <v/>
      </c>
      <c r="Q79" s="2" t="n"/>
    </row>
    <row r="80">
      <c r="A80" s="2" t="n"/>
      <c r="B80" s="26" t="n"/>
      <c r="C80" s="4" t="n"/>
      <c r="D80" s="4" t="n"/>
      <c r="E80" s="4" t="n"/>
      <c r="F80" s="5">
        <f>IF($A80="","",IFERROR(VLOOKUP($E80,'Produtos'!$A$2:$F$101,2,FALSE),""))</f>
        <v/>
      </c>
      <c r="G80" s="2" t="n"/>
      <c r="H80" s="6" t="n"/>
      <c r="I80" s="6" t="n"/>
      <c r="J80" s="7">
        <f>IF($A80="","",$G80*$H80-$I80)</f>
        <v/>
      </c>
      <c r="K80" s="7">
        <f>IF($A80="","",IFERROR(VLOOKUP($E80,'Produtos'!$A$2:$F$101,4,FALSE),0))</f>
        <v/>
      </c>
      <c r="L80" s="7">
        <f>IF($A80="","",$J80*IFERROR(VLOOKUP($E80,'Produtos'!$A$2:$F$101,6,FALSE),0))</f>
        <v/>
      </c>
      <c r="M80" s="6" t="n"/>
      <c r="N80" s="7">
        <f>IF($A80="","",$J80-($G80*$K80)-$L80-$M80)</f>
        <v/>
      </c>
      <c r="O80" s="30">
        <f>IF($A80="","",IFERROR($N80/$J80,0))</f>
        <v/>
      </c>
      <c r="P80" s="9">
        <f>IF($A80="","",IF($O80&gt;=0.30,"Alta",IF($O80&gt;=0.15,"Média","Baixa")))</f>
        <v/>
      </c>
      <c r="Q80" s="2" t="n"/>
    </row>
    <row r="81">
      <c r="A81" s="2" t="n"/>
      <c r="B81" s="26" t="n"/>
      <c r="C81" s="4" t="n"/>
      <c r="D81" s="4" t="n"/>
      <c r="E81" s="4" t="n"/>
      <c r="F81" s="10">
        <f>IF($A81="","",IFERROR(VLOOKUP($E81,'Produtos'!$A$2:$F$101,2,FALSE),""))</f>
        <v/>
      </c>
      <c r="G81" s="2" t="n"/>
      <c r="H81" s="6" t="n"/>
      <c r="I81" s="6" t="n"/>
      <c r="J81" s="11">
        <f>IF($A81="","",$G81*$H81-$I81)</f>
        <v/>
      </c>
      <c r="K81" s="11">
        <f>IF($A81="","",IFERROR(VLOOKUP($E81,'Produtos'!$A$2:$F$101,4,FALSE),0))</f>
        <v/>
      </c>
      <c r="L81" s="11">
        <f>IF($A81="","",$J81*IFERROR(VLOOKUP($E81,'Produtos'!$A$2:$F$101,6,FALSE),0))</f>
        <v/>
      </c>
      <c r="M81" s="6" t="n"/>
      <c r="N81" s="11">
        <f>IF($A81="","",$J81-($G81*$K81)-$L81-$M81)</f>
        <v/>
      </c>
      <c r="O81" s="32">
        <f>IF($A81="","",IFERROR($N81/$J81,0))</f>
        <v/>
      </c>
      <c r="P81" s="13">
        <f>IF($A81="","",IF($O81&gt;=0.30,"Alta",IF($O81&gt;=0.15,"Média","Baixa")))</f>
        <v/>
      </c>
      <c r="Q81" s="2" t="n"/>
    </row>
    <row r="82">
      <c r="A82" s="2" t="n"/>
      <c r="B82" s="26" t="n"/>
      <c r="C82" s="4" t="n"/>
      <c r="D82" s="4" t="n"/>
      <c r="E82" s="4" t="n"/>
      <c r="F82" s="5">
        <f>IF($A82="","",IFERROR(VLOOKUP($E82,'Produtos'!$A$2:$F$101,2,FALSE),""))</f>
        <v/>
      </c>
      <c r="G82" s="2" t="n"/>
      <c r="H82" s="6" t="n"/>
      <c r="I82" s="6" t="n"/>
      <c r="J82" s="7">
        <f>IF($A82="","",$G82*$H82-$I82)</f>
        <v/>
      </c>
      <c r="K82" s="7">
        <f>IF($A82="","",IFERROR(VLOOKUP($E82,'Produtos'!$A$2:$F$101,4,FALSE),0))</f>
        <v/>
      </c>
      <c r="L82" s="7">
        <f>IF($A82="","",$J82*IFERROR(VLOOKUP($E82,'Produtos'!$A$2:$F$101,6,FALSE),0))</f>
        <v/>
      </c>
      <c r="M82" s="6" t="n"/>
      <c r="N82" s="7">
        <f>IF($A82="","",$J82-($G82*$K82)-$L82-$M82)</f>
        <v/>
      </c>
      <c r="O82" s="30">
        <f>IF($A82="","",IFERROR($N82/$J82,0))</f>
        <v/>
      </c>
      <c r="P82" s="9">
        <f>IF($A82="","",IF($O82&gt;=0.30,"Alta",IF($O82&gt;=0.15,"Média","Baixa")))</f>
        <v/>
      </c>
      <c r="Q82" s="2" t="n"/>
    </row>
    <row r="83">
      <c r="A83" s="2" t="n"/>
      <c r="B83" s="26" t="n"/>
      <c r="C83" s="4" t="n"/>
      <c r="D83" s="4" t="n"/>
      <c r="E83" s="4" t="n"/>
      <c r="F83" s="10">
        <f>IF($A83="","",IFERROR(VLOOKUP($E83,'Produtos'!$A$2:$F$101,2,FALSE),""))</f>
        <v/>
      </c>
      <c r="G83" s="2" t="n"/>
      <c r="H83" s="6" t="n"/>
      <c r="I83" s="6" t="n"/>
      <c r="J83" s="11">
        <f>IF($A83="","",$G83*$H83-$I83)</f>
        <v/>
      </c>
      <c r="K83" s="11">
        <f>IF($A83="","",IFERROR(VLOOKUP($E83,'Produtos'!$A$2:$F$101,4,FALSE),0))</f>
        <v/>
      </c>
      <c r="L83" s="11">
        <f>IF($A83="","",$J83*IFERROR(VLOOKUP($E83,'Produtos'!$A$2:$F$101,6,FALSE),0))</f>
        <v/>
      </c>
      <c r="M83" s="6" t="n"/>
      <c r="N83" s="11">
        <f>IF($A83="","",$J83-($G83*$K83)-$L83-$M83)</f>
        <v/>
      </c>
      <c r="O83" s="32">
        <f>IF($A83="","",IFERROR($N83/$J83,0))</f>
        <v/>
      </c>
      <c r="P83" s="13">
        <f>IF($A83="","",IF($O83&gt;=0.30,"Alta",IF($O83&gt;=0.15,"Média","Baixa")))</f>
        <v/>
      </c>
      <c r="Q83" s="2" t="n"/>
    </row>
    <row r="84">
      <c r="A84" s="2" t="n"/>
      <c r="B84" s="26" t="n"/>
      <c r="C84" s="4" t="n"/>
      <c r="D84" s="4" t="n"/>
      <c r="E84" s="4" t="n"/>
      <c r="F84" s="5">
        <f>IF($A84="","",IFERROR(VLOOKUP($E84,'Produtos'!$A$2:$F$101,2,FALSE),""))</f>
        <v/>
      </c>
      <c r="G84" s="2" t="n"/>
      <c r="H84" s="6" t="n"/>
      <c r="I84" s="6" t="n"/>
      <c r="J84" s="7">
        <f>IF($A84="","",$G84*$H84-$I84)</f>
        <v/>
      </c>
      <c r="K84" s="7">
        <f>IF($A84="","",IFERROR(VLOOKUP($E84,'Produtos'!$A$2:$F$101,4,FALSE),0))</f>
        <v/>
      </c>
      <c r="L84" s="7">
        <f>IF($A84="","",$J84*IFERROR(VLOOKUP($E84,'Produtos'!$A$2:$F$101,6,FALSE),0))</f>
        <v/>
      </c>
      <c r="M84" s="6" t="n"/>
      <c r="N84" s="7">
        <f>IF($A84="","",$J84-($G84*$K84)-$L84-$M84)</f>
        <v/>
      </c>
      <c r="O84" s="30">
        <f>IF($A84="","",IFERROR($N84/$J84,0))</f>
        <v/>
      </c>
      <c r="P84" s="9">
        <f>IF($A84="","",IF($O84&gt;=0.30,"Alta",IF($O84&gt;=0.15,"Média","Baixa")))</f>
        <v/>
      </c>
      <c r="Q84" s="2" t="n"/>
    </row>
    <row r="85">
      <c r="A85" s="2" t="n"/>
      <c r="B85" s="26" t="n"/>
      <c r="C85" s="4" t="n"/>
      <c r="D85" s="4" t="n"/>
      <c r="E85" s="4" t="n"/>
      <c r="F85" s="10">
        <f>IF($A85="","",IFERROR(VLOOKUP($E85,'Produtos'!$A$2:$F$101,2,FALSE),""))</f>
        <v/>
      </c>
      <c r="G85" s="2" t="n"/>
      <c r="H85" s="6" t="n"/>
      <c r="I85" s="6" t="n"/>
      <c r="J85" s="11">
        <f>IF($A85="","",$G85*$H85-$I85)</f>
        <v/>
      </c>
      <c r="K85" s="11">
        <f>IF($A85="","",IFERROR(VLOOKUP($E85,'Produtos'!$A$2:$F$101,4,FALSE),0))</f>
        <v/>
      </c>
      <c r="L85" s="11">
        <f>IF($A85="","",$J85*IFERROR(VLOOKUP($E85,'Produtos'!$A$2:$F$101,6,FALSE),0))</f>
        <v/>
      </c>
      <c r="M85" s="6" t="n"/>
      <c r="N85" s="11">
        <f>IF($A85="","",$J85-($G85*$K85)-$L85-$M85)</f>
        <v/>
      </c>
      <c r="O85" s="32">
        <f>IF($A85="","",IFERROR($N85/$J85,0))</f>
        <v/>
      </c>
      <c r="P85" s="13">
        <f>IF($A85="","",IF($O85&gt;=0.30,"Alta",IF($O85&gt;=0.15,"Média","Baixa")))</f>
        <v/>
      </c>
      <c r="Q85" s="2" t="n"/>
    </row>
    <row r="86">
      <c r="A86" s="2" t="n"/>
      <c r="B86" s="26" t="n"/>
      <c r="C86" s="4" t="n"/>
      <c r="D86" s="4" t="n"/>
      <c r="E86" s="4" t="n"/>
      <c r="F86" s="5">
        <f>IF($A86="","",IFERROR(VLOOKUP($E86,'Produtos'!$A$2:$F$101,2,FALSE),""))</f>
        <v/>
      </c>
      <c r="G86" s="2" t="n"/>
      <c r="H86" s="6" t="n"/>
      <c r="I86" s="6" t="n"/>
      <c r="J86" s="7">
        <f>IF($A86="","",$G86*$H86-$I86)</f>
        <v/>
      </c>
      <c r="K86" s="7">
        <f>IF($A86="","",IFERROR(VLOOKUP($E86,'Produtos'!$A$2:$F$101,4,FALSE),0))</f>
        <v/>
      </c>
      <c r="L86" s="7">
        <f>IF($A86="","",$J86*IFERROR(VLOOKUP($E86,'Produtos'!$A$2:$F$101,6,FALSE),0))</f>
        <v/>
      </c>
      <c r="M86" s="6" t="n"/>
      <c r="N86" s="7">
        <f>IF($A86="","",$J86-($G86*$K86)-$L86-$M86)</f>
        <v/>
      </c>
      <c r="O86" s="30">
        <f>IF($A86="","",IFERROR($N86/$J86,0))</f>
        <v/>
      </c>
      <c r="P86" s="9">
        <f>IF($A86="","",IF($O86&gt;=0.30,"Alta",IF($O86&gt;=0.15,"Média","Baixa")))</f>
        <v/>
      </c>
      <c r="Q86" s="2" t="n"/>
    </row>
    <row r="87">
      <c r="A87" s="2" t="n"/>
      <c r="B87" s="26" t="n"/>
      <c r="C87" s="4" t="n"/>
      <c r="D87" s="4" t="n"/>
      <c r="E87" s="4" t="n"/>
      <c r="F87" s="10">
        <f>IF($A87="","",IFERROR(VLOOKUP($E87,'Produtos'!$A$2:$F$101,2,FALSE),""))</f>
        <v/>
      </c>
      <c r="G87" s="2" t="n"/>
      <c r="H87" s="6" t="n"/>
      <c r="I87" s="6" t="n"/>
      <c r="J87" s="11">
        <f>IF($A87="","",$G87*$H87-$I87)</f>
        <v/>
      </c>
      <c r="K87" s="11">
        <f>IF($A87="","",IFERROR(VLOOKUP($E87,'Produtos'!$A$2:$F$101,4,FALSE),0))</f>
        <v/>
      </c>
      <c r="L87" s="11">
        <f>IF($A87="","",$J87*IFERROR(VLOOKUP($E87,'Produtos'!$A$2:$F$101,6,FALSE),0))</f>
        <v/>
      </c>
      <c r="M87" s="6" t="n"/>
      <c r="N87" s="11">
        <f>IF($A87="","",$J87-($G87*$K87)-$L87-$M87)</f>
        <v/>
      </c>
      <c r="O87" s="32">
        <f>IF($A87="","",IFERROR($N87/$J87,0))</f>
        <v/>
      </c>
      <c r="P87" s="13">
        <f>IF($A87="","",IF($O87&gt;=0.30,"Alta",IF($O87&gt;=0.15,"Média","Baixa")))</f>
        <v/>
      </c>
      <c r="Q87" s="2" t="n"/>
    </row>
    <row r="88">
      <c r="A88" s="2" t="n"/>
      <c r="B88" s="26" t="n"/>
      <c r="C88" s="4" t="n"/>
      <c r="D88" s="4" t="n"/>
      <c r="E88" s="4" t="n"/>
      <c r="F88" s="5">
        <f>IF($A88="","",IFERROR(VLOOKUP($E88,'Produtos'!$A$2:$F$101,2,FALSE),""))</f>
        <v/>
      </c>
      <c r="G88" s="2" t="n"/>
      <c r="H88" s="6" t="n"/>
      <c r="I88" s="6" t="n"/>
      <c r="J88" s="7">
        <f>IF($A88="","",$G88*$H88-$I88)</f>
        <v/>
      </c>
      <c r="K88" s="7">
        <f>IF($A88="","",IFERROR(VLOOKUP($E88,'Produtos'!$A$2:$F$101,4,FALSE),0))</f>
        <v/>
      </c>
      <c r="L88" s="7">
        <f>IF($A88="","",$J88*IFERROR(VLOOKUP($E88,'Produtos'!$A$2:$F$101,6,FALSE),0))</f>
        <v/>
      </c>
      <c r="M88" s="6" t="n"/>
      <c r="N88" s="7">
        <f>IF($A88="","",$J88-($G88*$K88)-$L88-$M88)</f>
        <v/>
      </c>
      <c r="O88" s="30">
        <f>IF($A88="","",IFERROR($N88/$J88,0))</f>
        <v/>
      </c>
      <c r="P88" s="9">
        <f>IF($A88="","",IF($O88&gt;=0.30,"Alta",IF($O88&gt;=0.15,"Média","Baixa")))</f>
        <v/>
      </c>
      <c r="Q88" s="2" t="n"/>
    </row>
    <row r="89">
      <c r="A89" s="2" t="n"/>
      <c r="B89" s="26" t="n"/>
      <c r="C89" s="4" t="n"/>
      <c r="D89" s="4" t="n"/>
      <c r="E89" s="4" t="n"/>
      <c r="F89" s="10">
        <f>IF($A89="","",IFERROR(VLOOKUP($E89,'Produtos'!$A$2:$F$101,2,FALSE),""))</f>
        <v/>
      </c>
      <c r="G89" s="2" t="n"/>
      <c r="H89" s="6" t="n"/>
      <c r="I89" s="6" t="n"/>
      <c r="J89" s="11">
        <f>IF($A89="","",$G89*$H89-$I89)</f>
        <v/>
      </c>
      <c r="K89" s="11">
        <f>IF($A89="","",IFERROR(VLOOKUP($E89,'Produtos'!$A$2:$F$101,4,FALSE),0))</f>
        <v/>
      </c>
      <c r="L89" s="11">
        <f>IF($A89="","",$J89*IFERROR(VLOOKUP($E89,'Produtos'!$A$2:$F$101,6,FALSE),0))</f>
        <v/>
      </c>
      <c r="M89" s="6" t="n"/>
      <c r="N89" s="11">
        <f>IF($A89="","",$J89-($G89*$K89)-$L89-$M89)</f>
        <v/>
      </c>
      <c r="O89" s="32">
        <f>IF($A89="","",IFERROR($N89/$J89,0))</f>
        <v/>
      </c>
      <c r="P89" s="13">
        <f>IF($A89="","",IF($O89&gt;=0.30,"Alta",IF($O89&gt;=0.15,"Média","Baixa")))</f>
        <v/>
      </c>
      <c r="Q89" s="2" t="n"/>
    </row>
    <row r="90">
      <c r="A90" s="2" t="n"/>
      <c r="B90" s="26" t="n"/>
      <c r="C90" s="4" t="n"/>
      <c r="D90" s="4" t="n"/>
      <c r="E90" s="4" t="n"/>
      <c r="F90" s="5">
        <f>IF($A90="","",IFERROR(VLOOKUP($E90,'Produtos'!$A$2:$F$101,2,FALSE),""))</f>
        <v/>
      </c>
      <c r="G90" s="2" t="n"/>
      <c r="H90" s="6" t="n"/>
      <c r="I90" s="6" t="n"/>
      <c r="J90" s="7">
        <f>IF($A90="","",$G90*$H90-$I90)</f>
        <v/>
      </c>
      <c r="K90" s="7">
        <f>IF($A90="","",IFERROR(VLOOKUP($E90,'Produtos'!$A$2:$F$101,4,FALSE),0))</f>
        <v/>
      </c>
      <c r="L90" s="7">
        <f>IF($A90="","",$J90*IFERROR(VLOOKUP($E90,'Produtos'!$A$2:$F$101,6,FALSE),0))</f>
        <v/>
      </c>
      <c r="M90" s="6" t="n"/>
      <c r="N90" s="7">
        <f>IF($A90="","",$J90-($G90*$K90)-$L90-$M90)</f>
        <v/>
      </c>
      <c r="O90" s="30">
        <f>IF($A90="","",IFERROR($N90/$J90,0))</f>
        <v/>
      </c>
      <c r="P90" s="9">
        <f>IF($A90="","",IF($O90&gt;=0.30,"Alta",IF($O90&gt;=0.15,"Média","Baixa")))</f>
        <v/>
      </c>
      <c r="Q90" s="2" t="n"/>
    </row>
    <row r="91">
      <c r="A91" s="2" t="n"/>
      <c r="B91" s="26" t="n"/>
      <c r="C91" s="4" t="n"/>
      <c r="D91" s="4" t="n"/>
      <c r="E91" s="4" t="n"/>
      <c r="F91" s="10">
        <f>IF($A91="","",IFERROR(VLOOKUP($E91,'Produtos'!$A$2:$F$101,2,FALSE),""))</f>
        <v/>
      </c>
      <c r="G91" s="2" t="n"/>
      <c r="H91" s="6" t="n"/>
      <c r="I91" s="6" t="n"/>
      <c r="J91" s="11">
        <f>IF($A91="","",$G91*$H91-$I91)</f>
        <v/>
      </c>
      <c r="K91" s="11">
        <f>IF($A91="","",IFERROR(VLOOKUP($E91,'Produtos'!$A$2:$F$101,4,FALSE),0))</f>
        <v/>
      </c>
      <c r="L91" s="11">
        <f>IF($A91="","",$J91*IFERROR(VLOOKUP($E91,'Produtos'!$A$2:$F$101,6,FALSE),0))</f>
        <v/>
      </c>
      <c r="M91" s="6" t="n"/>
      <c r="N91" s="11">
        <f>IF($A91="","",$J91-($G91*$K91)-$L91-$M91)</f>
        <v/>
      </c>
      <c r="O91" s="32">
        <f>IF($A91="","",IFERROR($N91/$J91,0))</f>
        <v/>
      </c>
      <c r="P91" s="13">
        <f>IF($A91="","",IF($O91&gt;=0.30,"Alta",IF($O91&gt;=0.15,"Média","Baixa")))</f>
        <v/>
      </c>
      <c r="Q91" s="2" t="n"/>
    </row>
    <row r="92">
      <c r="A92" s="2" t="n"/>
      <c r="B92" s="26" t="n"/>
      <c r="C92" s="4" t="n"/>
      <c r="D92" s="4" t="n"/>
      <c r="E92" s="4" t="n"/>
      <c r="F92" s="5">
        <f>IF($A92="","",IFERROR(VLOOKUP($E92,'Produtos'!$A$2:$F$101,2,FALSE),""))</f>
        <v/>
      </c>
      <c r="G92" s="2" t="n"/>
      <c r="H92" s="6" t="n"/>
      <c r="I92" s="6" t="n"/>
      <c r="J92" s="7">
        <f>IF($A92="","",$G92*$H92-$I92)</f>
        <v/>
      </c>
      <c r="K92" s="7">
        <f>IF($A92="","",IFERROR(VLOOKUP($E92,'Produtos'!$A$2:$F$101,4,FALSE),0))</f>
        <v/>
      </c>
      <c r="L92" s="7">
        <f>IF($A92="","",$J92*IFERROR(VLOOKUP($E92,'Produtos'!$A$2:$F$101,6,FALSE),0))</f>
        <v/>
      </c>
      <c r="M92" s="6" t="n"/>
      <c r="N92" s="7">
        <f>IF($A92="","",$J92-($G92*$K92)-$L92-$M92)</f>
        <v/>
      </c>
      <c r="O92" s="30">
        <f>IF($A92="","",IFERROR($N92/$J92,0))</f>
        <v/>
      </c>
      <c r="P92" s="9">
        <f>IF($A92="","",IF($O92&gt;=0.30,"Alta",IF($O92&gt;=0.15,"Média","Baixa")))</f>
        <v/>
      </c>
      <c r="Q92" s="2" t="n"/>
    </row>
    <row r="93">
      <c r="A93" s="2" t="n"/>
      <c r="B93" s="26" t="n"/>
      <c r="C93" s="4" t="n"/>
      <c r="D93" s="4" t="n"/>
      <c r="E93" s="4" t="n"/>
      <c r="F93" s="10">
        <f>IF($A93="","",IFERROR(VLOOKUP($E93,'Produtos'!$A$2:$F$101,2,FALSE),""))</f>
        <v/>
      </c>
      <c r="G93" s="2" t="n"/>
      <c r="H93" s="6" t="n"/>
      <c r="I93" s="6" t="n"/>
      <c r="J93" s="11">
        <f>IF($A93="","",$G93*$H93-$I93)</f>
        <v/>
      </c>
      <c r="K93" s="11">
        <f>IF($A93="","",IFERROR(VLOOKUP($E93,'Produtos'!$A$2:$F$101,4,FALSE),0))</f>
        <v/>
      </c>
      <c r="L93" s="11">
        <f>IF($A93="","",$J93*IFERROR(VLOOKUP($E93,'Produtos'!$A$2:$F$101,6,FALSE),0))</f>
        <v/>
      </c>
      <c r="M93" s="6" t="n"/>
      <c r="N93" s="11">
        <f>IF($A93="","",$J93-($G93*$K93)-$L93-$M93)</f>
        <v/>
      </c>
      <c r="O93" s="32">
        <f>IF($A93="","",IFERROR($N93/$J93,0))</f>
        <v/>
      </c>
      <c r="P93" s="13">
        <f>IF($A93="","",IF($O93&gt;=0.30,"Alta",IF($O93&gt;=0.15,"Média","Baixa")))</f>
        <v/>
      </c>
      <c r="Q93" s="2" t="n"/>
    </row>
    <row r="94">
      <c r="A94" s="2" t="n"/>
      <c r="B94" s="26" t="n"/>
      <c r="C94" s="4" t="n"/>
      <c r="D94" s="4" t="n"/>
      <c r="E94" s="4" t="n"/>
      <c r="F94" s="5">
        <f>IF($A94="","",IFERROR(VLOOKUP($E94,'Produtos'!$A$2:$F$101,2,FALSE),""))</f>
        <v/>
      </c>
      <c r="G94" s="2" t="n"/>
      <c r="H94" s="6" t="n"/>
      <c r="I94" s="6" t="n"/>
      <c r="J94" s="7">
        <f>IF($A94="","",$G94*$H94-$I94)</f>
        <v/>
      </c>
      <c r="K94" s="7">
        <f>IF($A94="","",IFERROR(VLOOKUP($E94,'Produtos'!$A$2:$F$101,4,FALSE),0))</f>
        <v/>
      </c>
      <c r="L94" s="7">
        <f>IF($A94="","",$J94*IFERROR(VLOOKUP($E94,'Produtos'!$A$2:$F$101,6,FALSE),0))</f>
        <v/>
      </c>
      <c r="M94" s="6" t="n"/>
      <c r="N94" s="7">
        <f>IF($A94="","",$J94-($G94*$K94)-$L94-$M94)</f>
        <v/>
      </c>
      <c r="O94" s="30">
        <f>IF($A94="","",IFERROR($N94/$J94,0))</f>
        <v/>
      </c>
      <c r="P94" s="9">
        <f>IF($A94="","",IF($O94&gt;=0.30,"Alta",IF($O94&gt;=0.15,"Média","Baixa")))</f>
        <v/>
      </c>
      <c r="Q94" s="2" t="n"/>
    </row>
    <row r="95">
      <c r="A95" s="2" t="n"/>
      <c r="B95" s="26" t="n"/>
      <c r="C95" s="4" t="n"/>
      <c r="D95" s="4" t="n"/>
      <c r="E95" s="4" t="n"/>
      <c r="F95" s="10">
        <f>IF($A95="","",IFERROR(VLOOKUP($E95,'Produtos'!$A$2:$F$101,2,FALSE),""))</f>
        <v/>
      </c>
      <c r="G95" s="2" t="n"/>
      <c r="H95" s="6" t="n"/>
      <c r="I95" s="6" t="n"/>
      <c r="J95" s="11">
        <f>IF($A95="","",$G95*$H95-$I95)</f>
        <v/>
      </c>
      <c r="K95" s="11">
        <f>IF($A95="","",IFERROR(VLOOKUP($E95,'Produtos'!$A$2:$F$101,4,FALSE),0))</f>
        <v/>
      </c>
      <c r="L95" s="11">
        <f>IF($A95="","",$J95*IFERROR(VLOOKUP($E95,'Produtos'!$A$2:$F$101,6,FALSE),0))</f>
        <v/>
      </c>
      <c r="M95" s="6" t="n"/>
      <c r="N95" s="11">
        <f>IF($A95="","",$J95-($G95*$K95)-$L95-$M95)</f>
        <v/>
      </c>
      <c r="O95" s="32">
        <f>IF($A95="","",IFERROR($N95/$J95,0))</f>
        <v/>
      </c>
      <c r="P95" s="13">
        <f>IF($A95="","",IF($O95&gt;=0.30,"Alta",IF($O95&gt;=0.15,"Média","Baixa")))</f>
        <v/>
      </c>
      <c r="Q95" s="2" t="n"/>
    </row>
    <row r="96">
      <c r="A96" s="2" t="n"/>
      <c r="B96" s="26" t="n"/>
      <c r="C96" s="4" t="n"/>
      <c r="D96" s="4" t="n"/>
      <c r="E96" s="4" t="n"/>
      <c r="F96" s="5">
        <f>IF($A96="","",IFERROR(VLOOKUP($E96,'Produtos'!$A$2:$F$101,2,FALSE),""))</f>
        <v/>
      </c>
      <c r="G96" s="2" t="n"/>
      <c r="H96" s="6" t="n"/>
      <c r="I96" s="6" t="n"/>
      <c r="J96" s="7">
        <f>IF($A96="","",$G96*$H96-$I96)</f>
        <v/>
      </c>
      <c r="K96" s="7">
        <f>IF($A96="","",IFERROR(VLOOKUP($E96,'Produtos'!$A$2:$F$101,4,FALSE),0))</f>
        <v/>
      </c>
      <c r="L96" s="7">
        <f>IF($A96="","",$J96*IFERROR(VLOOKUP($E96,'Produtos'!$A$2:$F$101,6,FALSE),0))</f>
        <v/>
      </c>
      <c r="M96" s="6" t="n"/>
      <c r="N96" s="7">
        <f>IF($A96="","",$J96-($G96*$K96)-$L96-$M96)</f>
        <v/>
      </c>
      <c r="O96" s="30">
        <f>IF($A96="","",IFERROR($N96/$J96,0))</f>
        <v/>
      </c>
      <c r="P96" s="9">
        <f>IF($A96="","",IF($O96&gt;=0.30,"Alta",IF($O96&gt;=0.15,"Média","Baixa")))</f>
        <v/>
      </c>
      <c r="Q96" s="2" t="n"/>
    </row>
    <row r="97">
      <c r="A97" s="2" t="n"/>
      <c r="B97" s="26" t="n"/>
      <c r="C97" s="4" t="n"/>
      <c r="D97" s="4" t="n"/>
      <c r="E97" s="4" t="n"/>
      <c r="F97" s="10">
        <f>IF($A97="","",IFERROR(VLOOKUP($E97,'Produtos'!$A$2:$F$101,2,FALSE),""))</f>
        <v/>
      </c>
      <c r="G97" s="2" t="n"/>
      <c r="H97" s="6" t="n"/>
      <c r="I97" s="6" t="n"/>
      <c r="J97" s="11">
        <f>IF($A97="","",$G97*$H97-$I97)</f>
        <v/>
      </c>
      <c r="K97" s="11">
        <f>IF($A97="","",IFERROR(VLOOKUP($E97,'Produtos'!$A$2:$F$101,4,FALSE),0))</f>
        <v/>
      </c>
      <c r="L97" s="11">
        <f>IF($A97="","",$J97*IFERROR(VLOOKUP($E97,'Produtos'!$A$2:$F$101,6,FALSE),0))</f>
        <v/>
      </c>
      <c r="M97" s="6" t="n"/>
      <c r="N97" s="11">
        <f>IF($A97="","",$J97-($G97*$K97)-$L97-$M97)</f>
        <v/>
      </c>
      <c r="O97" s="32">
        <f>IF($A97="","",IFERROR($N97/$J97,0))</f>
        <v/>
      </c>
      <c r="P97" s="13">
        <f>IF($A97="","",IF($O97&gt;=0.30,"Alta",IF($O97&gt;=0.15,"Média","Baixa")))</f>
        <v/>
      </c>
      <c r="Q97" s="2" t="n"/>
    </row>
    <row r="98">
      <c r="A98" s="2" t="n"/>
      <c r="B98" s="26" t="n"/>
      <c r="C98" s="4" t="n"/>
      <c r="D98" s="4" t="n"/>
      <c r="E98" s="4" t="n"/>
      <c r="F98" s="5">
        <f>IF($A98="","",IFERROR(VLOOKUP($E98,'Produtos'!$A$2:$F$101,2,FALSE),""))</f>
        <v/>
      </c>
      <c r="G98" s="2" t="n"/>
      <c r="H98" s="6" t="n"/>
      <c r="I98" s="6" t="n"/>
      <c r="J98" s="7">
        <f>IF($A98="","",$G98*$H98-$I98)</f>
        <v/>
      </c>
      <c r="K98" s="7">
        <f>IF($A98="","",IFERROR(VLOOKUP($E98,'Produtos'!$A$2:$F$101,4,FALSE),0))</f>
        <v/>
      </c>
      <c r="L98" s="7">
        <f>IF($A98="","",$J98*IFERROR(VLOOKUP($E98,'Produtos'!$A$2:$F$101,6,FALSE),0))</f>
        <v/>
      </c>
      <c r="M98" s="6" t="n"/>
      <c r="N98" s="7">
        <f>IF($A98="","",$J98-($G98*$K98)-$L98-$M98)</f>
        <v/>
      </c>
      <c r="O98" s="30">
        <f>IF($A98="","",IFERROR($N98/$J98,0))</f>
        <v/>
      </c>
      <c r="P98" s="9">
        <f>IF($A98="","",IF($O98&gt;=0.30,"Alta",IF($O98&gt;=0.15,"Média","Baixa")))</f>
        <v/>
      </c>
      <c r="Q98" s="2" t="n"/>
    </row>
    <row r="99">
      <c r="A99" s="2" t="n"/>
      <c r="B99" s="26" t="n"/>
      <c r="C99" s="4" t="n"/>
      <c r="D99" s="4" t="n"/>
      <c r="E99" s="4" t="n"/>
      <c r="F99" s="10">
        <f>IF($A99="","",IFERROR(VLOOKUP($E99,'Produtos'!$A$2:$F$101,2,FALSE),""))</f>
        <v/>
      </c>
      <c r="G99" s="2" t="n"/>
      <c r="H99" s="6" t="n"/>
      <c r="I99" s="6" t="n"/>
      <c r="J99" s="11">
        <f>IF($A99="","",$G99*$H99-$I99)</f>
        <v/>
      </c>
      <c r="K99" s="11">
        <f>IF($A99="","",IFERROR(VLOOKUP($E99,'Produtos'!$A$2:$F$101,4,FALSE),0))</f>
        <v/>
      </c>
      <c r="L99" s="11">
        <f>IF($A99="","",$J99*IFERROR(VLOOKUP($E99,'Produtos'!$A$2:$F$101,6,FALSE),0))</f>
        <v/>
      </c>
      <c r="M99" s="6" t="n"/>
      <c r="N99" s="11">
        <f>IF($A99="","",$J99-($G99*$K99)-$L99-$M99)</f>
        <v/>
      </c>
      <c r="O99" s="32">
        <f>IF($A99="","",IFERROR($N99/$J99,0))</f>
        <v/>
      </c>
      <c r="P99" s="13">
        <f>IF($A99="","",IF($O99&gt;=0.30,"Alta",IF($O99&gt;=0.15,"Média","Baixa")))</f>
        <v/>
      </c>
      <c r="Q99" s="2" t="n"/>
    </row>
    <row r="100">
      <c r="A100" s="2" t="n"/>
      <c r="B100" s="26" t="n"/>
      <c r="C100" s="4" t="n"/>
      <c r="D100" s="4" t="n"/>
      <c r="E100" s="4" t="n"/>
      <c r="F100" s="5">
        <f>IF($A100="","",IFERROR(VLOOKUP($E100,'Produtos'!$A$2:$F$101,2,FALSE),""))</f>
        <v/>
      </c>
      <c r="G100" s="2" t="n"/>
      <c r="H100" s="6" t="n"/>
      <c r="I100" s="6" t="n"/>
      <c r="J100" s="7">
        <f>IF($A100="","",$G100*$H100-$I100)</f>
        <v/>
      </c>
      <c r="K100" s="7">
        <f>IF($A100="","",IFERROR(VLOOKUP($E100,'Produtos'!$A$2:$F$101,4,FALSE),0))</f>
        <v/>
      </c>
      <c r="L100" s="7">
        <f>IF($A100="","",$J100*IFERROR(VLOOKUP($E100,'Produtos'!$A$2:$F$101,6,FALSE),0))</f>
        <v/>
      </c>
      <c r="M100" s="6" t="n"/>
      <c r="N100" s="7">
        <f>IF($A100="","",$J100-($G100*$K100)-$L100-$M100)</f>
        <v/>
      </c>
      <c r="O100" s="30">
        <f>IF($A100="","",IFERROR($N100/$J100,0))</f>
        <v/>
      </c>
      <c r="P100" s="9">
        <f>IF($A100="","",IF($O100&gt;=0.30,"Alta",IF($O100&gt;=0.15,"Média","Baixa")))</f>
        <v/>
      </c>
      <c r="Q100" s="2" t="n"/>
    </row>
    <row r="101">
      <c r="A101" s="2" t="n"/>
      <c r="B101" s="26" t="n"/>
      <c r="C101" s="4" t="n"/>
      <c r="D101" s="4" t="n"/>
      <c r="E101" s="4" t="n"/>
      <c r="F101" s="10">
        <f>IF($A101="","",IFERROR(VLOOKUP($E101,'Produtos'!$A$2:$F$101,2,FALSE),""))</f>
        <v/>
      </c>
      <c r="G101" s="2" t="n"/>
      <c r="H101" s="6" t="n"/>
      <c r="I101" s="6" t="n"/>
      <c r="J101" s="11">
        <f>IF($A101="","",$G101*$H101-$I101)</f>
        <v/>
      </c>
      <c r="K101" s="11">
        <f>IF($A101="","",IFERROR(VLOOKUP($E101,'Produtos'!$A$2:$F$101,4,FALSE),0))</f>
        <v/>
      </c>
      <c r="L101" s="11">
        <f>IF($A101="","",$J101*IFERROR(VLOOKUP($E101,'Produtos'!$A$2:$F$101,6,FALSE),0))</f>
        <v/>
      </c>
      <c r="M101" s="6" t="n"/>
      <c r="N101" s="11">
        <f>IF($A101="","",$J101-($G101*$K101)-$L101-$M101)</f>
        <v/>
      </c>
      <c r="O101" s="32">
        <f>IF($A101="","",IFERROR($N101/$J101,0))</f>
        <v/>
      </c>
      <c r="P101" s="13">
        <f>IF($A101="","",IF($O101&gt;=0.30,"Alta",IF($O101&gt;=0.15,"Média","Baixa")))</f>
        <v/>
      </c>
      <c r="Q101" s="2" t="n"/>
    </row>
  </sheetData>
  <autoFilter ref="A1:Q101"/>
  <conditionalFormatting sqref="O2:O101">
    <cfRule type="expression" priority="1" dxfId="0" stopIfTrue="1">
      <formula>AND(O2&lt;&gt;"",O2&gt;=0.30)</formula>
    </cfRule>
    <cfRule type="expression" priority="2" dxfId="1" stopIfTrue="1">
      <formula>AND(O2&lt;&gt;"",O2&gt;=0.15,O2&lt;0.30)</formula>
    </cfRule>
    <cfRule type="expression" priority="3" dxfId="2" stopIfTrue="1">
      <formula>AND(O2&lt;&gt;"",O2&lt;0.15)</formula>
    </cfRule>
  </conditionalFormatting>
  <conditionalFormatting sqref="P2:P101">
    <cfRule type="expression" priority="4" dxfId="0" stopIfTrue="1">
      <formula>AND($P2&lt;&gt;"",$P2="Alta")</formula>
    </cfRule>
    <cfRule type="expression" priority="5" dxfId="1" stopIfTrue="1">
      <formula>AND($P2&lt;&gt;"",$P2="Média")</formula>
    </cfRule>
    <cfRule type="expression" priority="6" dxfId="2" stopIfTrue="1">
      <formula>AND($P2&lt;&gt;"",$P2="Baixa")</formula>
    </cfRule>
  </conditionalFormatting>
  <dataValidations count="4">
    <dataValidation sqref="E2:E101" showErrorMessage="1" showInputMessage="1" allowBlank="1" type="list">
      <formula1>'Produtos'!$A$2:$A$101</formula1>
    </dataValidation>
    <dataValidation sqref="Q2:Q101" showErrorMessage="1" showInputMessage="1" allowBlank="1" type="list">
      <formula1>"Simples Nacional,MEI,Lucro Presumido"</formula1>
    </dataValidation>
    <dataValidation sqref="G2:G101" showErrorMessage="1" showInputMessage="1" allowBlank="1" type="whole" operator="greaterThanOrEqual">
      <formula1>1</formula1>
    </dataValidation>
    <dataValidation sqref="H2:H101 I2:I101 M2:M101" showErrorMessage="1" showInputMessage="1" allowBlank="1" type="decimal" operator="greaterThanOrEqual">
      <formula1>0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22C55E"/>
    <outlinePr summaryBelow="1" summaryRight="1"/>
    <pageSetUpPr fitToPage="1"/>
  </sheetPr>
  <dimension ref="A1:F101"/>
  <sheetViews>
    <sheetView showGridLines="0" zoomScale="85" zoomScaleNormal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21" customWidth="1" min="2" max="2"/>
    <col width="20" customWidth="1" min="3" max="3"/>
    <col width="20" customWidth="1" min="4" max="4"/>
    <col width="18" customWidth="1" min="5" max="5"/>
    <col width="24" customWidth="1" min="6" max="6"/>
  </cols>
  <sheetData>
    <row r="1" ht="32" customHeight="1">
      <c r="A1" s="29" t="inlineStr">
        <is>
          <t>Produto/Serviço</t>
        </is>
      </c>
      <c r="B1" s="29" t="inlineStr">
        <is>
          <t>Categoria</t>
        </is>
      </c>
      <c r="C1" s="29" t="inlineStr">
        <is>
          <t>Preço Padrão (R$)</t>
        </is>
      </c>
      <c r="D1" s="29" t="inlineStr">
        <is>
          <t>Custo Unitário (R$)</t>
        </is>
      </c>
      <c r="E1" s="29" t="inlineStr">
        <is>
          <t>Margem-Alvo (%)</t>
        </is>
      </c>
      <c r="F1" s="29" t="inlineStr">
        <is>
          <t>Alíquota de Impostos (%)</t>
        </is>
      </c>
    </row>
    <row r="2">
      <c r="A2" s="5" t="inlineStr">
        <is>
          <t>Consultoria Empresarial</t>
        </is>
      </c>
      <c r="B2" s="5" t="inlineStr">
        <is>
          <t>Consultoria</t>
        </is>
      </c>
      <c r="C2" s="6" t="n">
        <v>4500</v>
      </c>
      <c r="D2" s="6" t="n">
        <v>1600</v>
      </c>
      <c r="E2" s="33" t="n">
        <v>0.45</v>
      </c>
      <c r="F2" s="33" t="n">
        <v>0.06</v>
      </c>
    </row>
    <row r="3">
      <c r="A3" s="10" t="inlineStr">
        <is>
          <t>Sistema de Gestão</t>
        </is>
      </c>
      <c r="B3" s="10" t="inlineStr">
        <is>
          <t>Tecnologia</t>
        </is>
      </c>
      <c r="C3" s="6" t="n">
        <v>1200</v>
      </c>
      <c r="D3" s="6" t="n">
        <v>430</v>
      </c>
      <c r="E3" s="33" t="n">
        <v>0.4</v>
      </c>
      <c r="F3" s="33" t="n">
        <v>0.06</v>
      </c>
    </row>
    <row r="4">
      <c r="A4" s="5" t="inlineStr">
        <is>
          <t>Kit Escritório</t>
        </is>
      </c>
      <c r="B4" s="5" t="inlineStr">
        <is>
          <t>Papelaria</t>
        </is>
      </c>
      <c r="C4" s="6" t="n">
        <v>320</v>
      </c>
      <c r="D4" s="6" t="n">
        <v>180</v>
      </c>
      <c r="E4" s="33" t="n">
        <v>0.25</v>
      </c>
      <c r="F4" s="33" t="n">
        <v>0.06</v>
      </c>
    </row>
    <row r="5">
      <c r="A5" s="10" t="inlineStr">
        <is>
          <t>Manutenção de Computadores</t>
        </is>
      </c>
      <c r="B5" s="10" t="inlineStr">
        <is>
          <t>Serviços Técnicos</t>
        </is>
      </c>
      <c r="C5" s="6" t="n">
        <v>850</v>
      </c>
      <c r="D5" s="6" t="n">
        <v>350</v>
      </c>
      <c r="E5" s="33" t="n">
        <v>0.4</v>
      </c>
      <c r="F5" s="33" t="n">
        <v>0.06</v>
      </c>
    </row>
    <row r="6">
      <c r="A6" s="5" t="inlineStr">
        <is>
          <t>Curso Online</t>
        </is>
      </c>
      <c r="B6" s="5" t="inlineStr">
        <is>
          <t>Educação</t>
        </is>
      </c>
      <c r="C6" s="6" t="n">
        <v>297</v>
      </c>
      <c r="D6" s="6" t="n">
        <v>80</v>
      </c>
      <c r="E6" s="33" t="n">
        <v>0.5</v>
      </c>
      <c r="F6" s="33" t="n">
        <v>0.04</v>
      </c>
    </row>
    <row r="7">
      <c r="A7" s="10" t="inlineStr">
        <is>
          <t>Serviço de Marketing Digital</t>
        </is>
      </c>
      <c r="B7" s="10" t="inlineStr">
        <is>
          <t>Marketing</t>
        </is>
      </c>
      <c r="C7" s="6" t="n">
        <v>2500</v>
      </c>
      <c r="D7" s="6" t="n">
        <v>1150</v>
      </c>
      <c r="E7" s="33" t="n">
        <v>0.35</v>
      </c>
      <c r="F7" s="33" t="n">
        <v>0.06</v>
      </c>
    </row>
    <row r="8">
      <c r="A8" s="5" t="inlineStr">
        <is>
          <t>Equipamento de Rede</t>
        </is>
      </c>
      <c r="B8" s="5" t="inlineStr">
        <is>
          <t>Infraestrutura</t>
        </is>
      </c>
      <c r="C8" s="6" t="n">
        <v>1850</v>
      </c>
      <c r="D8" s="6" t="n">
        <v>1350</v>
      </c>
      <c r="E8" s="33" t="n">
        <v>0.2</v>
      </c>
      <c r="F8" s="33" t="n">
        <v>0.06</v>
      </c>
    </row>
    <row r="9">
      <c r="A9" s="10" t="inlineStr">
        <is>
          <t>Suporte Técnico</t>
        </is>
      </c>
      <c r="B9" s="10" t="inlineStr">
        <is>
          <t>Suporte</t>
        </is>
      </c>
      <c r="C9" s="6" t="n">
        <v>480</v>
      </c>
      <c r="D9" s="6" t="n">
        <v>170</v>
      </c>
      <c r="E9" s="33" t="n">
        <v>0.45</v>
      </c>
      <c r="F9" s="33" t="n">
        <v>0.06</v>
      </c>
    </row>
    <row r="10">
      <c r="A10" s="5" t="inlineStr">
        <is>
          <t>Projeto de Automação</t>
        </is>
      </c>
      <c r="B10" s="5" t="inlineStr">
        <is>
          <t>Automação</t>
        </is>
      </c>
      <c r="C10" s="6" t="n">
        <v>6200</v>
      </c>
      <c r="D10" s="6" t="n">
        <v>3900</v>
      </c>
      <c r="E10" s="33" t="n">
        <v>0.25</v>
      </c>
      <c r="F10" s="33" t="n">
        <v>0.06</v>
      </c>
    </row>
    <row r="11">
      <c r="A11" s="10" t="inlineStr">
        <is>
          <t>Licença de Software</t>
        </is>
      </c>
      <c r="B11" s="10" t="inlineStr">
        <is>
          <t>Software</t>
        </is>
      </c>
      <c r="C11" s="6" t="n">
        <v>950</v>
      </c>
      <c r="D11" s="6" t="n">
        <v>210</v>
      </c>
      <c r="E11" s="33" t="n">
        <v>0.5</v>
      </c>
      <c r="F11" s="33" t="n">
        <v>0.06</v>
      </c>
    </row>
    <row r="12">
      <c r="A12" s="5" t="n"/>
      <c r="B12" s="5" t="n"/>
      <c r="C12" s="6" t="n"/>
      <c r="D12" s="6" t="n"/>
      <c r="E12" s="14" t="n"/>
      <c r="F12" s="14" t="n"/>
    </row>
    <row r="13">
      <c r="A13" s="10" t="n"/>
      <c r="B13" s="10" t="n"/>
      <c r="C13" s="6" t="n"/>
      <c r="D13" s="6" t="n"/>
      <c r="E13" s="14" t="n"/>
      <c r="F13" s="14" t="n"/>
    </row>
    <row r="14">
      <c r="A14" s="5" t="n"/>
      <c r="B14" s="5" t="n"/>
      <c r="C14" s="6" t="n"/>
      <c r="D14" s="6" t="n"/>
      <c r="E14" s="14" t="n"/>
      <c r="F14" s="14" t="n"/>
    </row>
    <row r="15">
      <c r="A15" s="10" t="n"/>
      <c r="B15" s="10" t="n"/>
      <c r="C15" s="6" t="n"/>
      <c r="D15" s="6" t="n"/>
      <c r="E15" s="14" t="n"/>
      <c r="F15" s="14" t="n"/>
    </row>
    <row r="16">
      <c r="A16" s="5" t="n"/>
      <c r="B16" s="5" t="n"/>
      <c r="C16" s="6" t="n"/>
      <c r="D16" s="6" t="n"/>
      <c r="E16" s="14" t="n"/>
      <c r="F16" s="14" t="n"/>
    </row>
    <row r="17">
      <c r="A17" s="10" t="n"/>
      <c r="B17" s="10" t="n"/>
      <c r="C17" s="6" t="n"/>
      <c r="D17" s="6" t="n"/>
      <c r="E17" s="14" t="n"/>
      <c r="F17" s="14" t="n"/>
    </row>
    <row r="18">
      <c r="A18" s="5" t="n"/>
      <c r="B18" s="5" t="n"/>
      <c r="C18" s="6" t="n"/>
      <c r="D18" s="6" t="n"/>
      <c r="E18" s="14" t="n"/>
      <c r="F18" s="14" t="n"/>
    </row>
    <row r="19">
      <c r="A19" s="10" t="n"/>
      <c r="B19" s="10" t="n"/>
      <c r="C19" s="6" t="n"/>
      <c r="D19" s="6" t="n"/>
      <c r="E19" s="14" t="n"/>
      <c r="F19" s="14" t="n"/>
    </row>
    <row r="20">
      <c r="A20" s="5" t="n"/>
      <c r="B20" s="5" t="n"/>
      <c r="C20" s="6" t="n"/>
      <c r="D20" s="6" t="n"/>
      <c r="E20" s="14" t="n"/>
      <c r="F20" s="14" t="n"/>
    </row>
    <row r="21">
      <c r="A21" s="10" t="n"/>
      <c r="B21" s="10" t="n"/>
      <c r="C21" s="6" t="n"/>
      <c r="D21" s="6" t="n"/>
      <c r="E21" s="14" t="n"/>
      <c r="F21" s="14" t="n"/>
    </row>
    <row r="22">
      <c r="A22" s="5" t="n"/>
      <c r="B22" s="5" t="n"/>
      <c r="C22" s="6" t="n"/>
      <c r="D22" s="6" t="n"/>
      <c r="E22" s="14" t="n"/>
      <c r="F22" s="14" t="n"/>
    </row>
    <row r="23">
      <c r="A23" s="10" t="n"/>
      <c r="B23" s="10" t="n"/>
      <c r="C23" s="6" t="n"/>
      <c r="D23" s="6" t="n"/>
      <c r="E23" s="14" t="n"/>
      <c r="F23" s="14" t="n"/>
    </row>
    <row r="24">
      <c r="A24" s="5" t="n"/>
      <c r="B24" s="5" t="n"/>
      <c r="C24" s="6" t="n"/>
      <c r="D24" s="6" t="n"/>
      <c r="E24" s="14" t="n"/>
      <c r="F24" s="14" t="n"/>
    </row>
    <row r="25">
      <c r="A25" s="10" t="n"/>
      <c r="B25" s="10" t="n"/>
      <c r="C25" s="6" t="n"/>
      <c r="D25" s="6" t="n"/>
      <c r="E25" s="14" t="n"/>
      <c r="F25" s="14" t="n"/>
    </row>
    <row r="26">
      <c r="A26" s="5" t="n"/>
      <c r="B26" s="5" t="n"/>
      <c r="C26" s="6" t="n"/>
      <c r="D26" s="6" t="n"/>
      <c r="E26" s="14" t="n"/>
      <c r="F26" s="14" t="n"/>
    </row>
    <row r="27">
      <c r="A27" s="10" t="n"/>
      <c r="B27" s="10" t="n"/>
      <c r="C27" s="6" t="n"/>
      <c r="D27" s="6" t="n"/>
      <c r="E27" s="14" t="n"/>
      <c r="F27" s="14" t="n"/>
    </row>
    <row r="28">
      <c r="A28" s="5" t="n"/>
      <c r="B28" s="5" t="n"/>
      <c r="C28" s="6" t="n"/>
      <c r="D28" s="6" t="n"/>
      <c r="E28" s="14" t="n"/>
      <c r="F28" s="14" t="n"/>
    </row>
    <row r="29">
      <c r="A29" s="10" t="n"/>
      <c r="B29" s="10" t="n"/>
      <c r="C29" s="6" t="n"/>
      <c r="D29" s="6" t="n"/>
      <c r="E29" s="14" t="n"/>
      <c r="F29" s="14" t="n"/>
    </row>
    <row r="30">
      <c r="A30" s="5" t="n"/>
      <c r="B30" s="5" t="n"/>
      <c r="C30" s="6" t="n"/>
      <c r="D30" s="6" t="n"/>
      <c r="E30" s="14" t="n"/>
      <c r="F30" s="14" t="n"/>
    </row>
    <row r="31">
      <c r="A31" s="10" t="n"/>
      <c r="B31" s="10" t="n"/>
      <c r="C31" s="6" t="n"/>
      <c r="D31" s="6" t="n"/>
      <c r="E31" s="14" t="n"/>
      <c r="F31" s="14" t="n"/>
    </row>
    <row r="32">
      <c r="A32" s="5" t="n"/>
      <c r="B32" s="5" t="n"/>
      <c r="C32" s="6" t="n"/>
      <c r="D32" s="6" t="n"/>
      <c r="E32" s="14" t="n"/>
      <c r="F32" s="14" t="n"/>
    </row>
    <row r="33">
      <c r="A33" s="10" t="n"/>
      <c r="B33" s="10" t="n"/>
      <c r="C33" s="6" t="n"/>
      <c r="D33" s="6" t="n"/>
      <c r="E33" s="14" t="n"/>
      <c r="F33" s="14" t="n"/>
    </row>
    <row r="34">
      <c r="A34" s="5" t="n"/>
      <c r="B34" s="5" t="n"/>
      <c r="C34" s="6" t="n"/>
      <c r="D34" s="6" t="n"/>
      <c r="E34" s="14" t="n"/>
      <c r="F34" s="14" t="n"/>
    </row>
    <row r="35">
      <c r="A35" s="10" t="n"/>
      <c r="B35" s="10" t="n"/>
      <c r="C35" s="6" t="n"/>
      <c r="D35" s="6" t="n"/>
      <c r="E35" s="14" t="n"/>
      <c r="F35" s="14" t="n"/>
    </row>
    <row r="36">
      <c r="A36" s="5" t="n"/>
      <c r="B36" s="5" t="n"/>
      <c r="C36" s="6" t="n"/>
      <c r="D36" s="6" t="n"/>
      <c r="E36" s="14" t="n"/>
      <c r="F36" s="14" t="n"/>
    </row>
    <row r="37">
      <c r="A37" s="10" t="n"/>
      <c r="B37" s="10" t="n"/>
      <c r="C37" s="6" t="n"/>
      <c r="D37" s="6" t="n"/>
      <c r="E37" s="14" t="n"/>
      <c r="F37" s="14" t="n"/>
    </row>
    <row r="38">
      <c r="A38" s="5" t="n"/>
      <c r="B38" s="5" t="n"/>
      <c r="C38" s="6" t="n"/>
      <c r="D38" s="6" t="n"/>
      <c r="E38" s="14" t="n"/>
      <c r="F38" s="14" t="n"/>
    </row>
    <row r="39">
      <c r="A39" s="10" t="n"/>
      <c r="B39" s="10" t="n"/>
      <c r="C39" s="6" t="n"/>
      <c r="D39" s="6" t="n"/>
      <c r="E39" s="14" t="n"/>
      <c r="F39" s="14" t="n"/>
    </row>
    <row r="40">
      <c r="A40" s="5" t="n"/>
      <c r="B40" s="5" t="n"/>
      <c r="C40" s="6" t="n"/>
      <c r="D40" s="6" t="n"/>
      <c r="E40" s="14" t="n"/>
      <c r="F40" s="14" t="n"/>
    </row>
    <row r="41">
      <c r="A41" s="10" t="n"/>
      <c r="B41" s="10" t="n"/>
      <c r="C41" s="6" t="n"/>
      <c r="D41" s="6" t="n"/>
      <c r="E41" s="14" t="n"/>
      <c r="F41" s="14" t="n"/>
    </row>
    <row r="42">
      <c r="A42" s="5" t="n"/>
      <c r="B42" s="5" t="n"/>
      <c r="C42" s="6" t="n"/>
      <c r="D42" s="6" t="n"/>
      <c r="E42" s="14" t="n"/>
      <c r="F42" s="14" t="n"/>
    </row>
    <row r="43">
      <c r="A43" s="10" t="n"/>
      <c r="B43" s="10" t="n"/>
      <c r="C43" s="6" t="n"/>
      <c r="D43" s="6" t="n"/>
      <c r="E43" s="14" t="n"/>
      <c r="F43" s="14" t="n"/>
    </row>
    <row r="44">
      <c r="A44" s="5" t="n"/>
      <c r="B44" s="5" t="n"/>
      <c r="C44" s="6" t="n"/>
      <c r="D44" s="6" t="n"/>
      <c r="E44" s="14" t="n"/>
      <c r="F44" s="14" t="n"/>
    </row>
    <row r="45">
      <c r="A45" s="10" t="n"/>
      <c r="B45" s="10" t="n"/>
      <c r="C45" s="6" t="n"/>
      <c r="D45" s="6" t="n"/>
      <c r="E45" s="14" t="n"/>
      <c r="F45" s="14" t="n"/>
    </row>
    <row r="46">
      <c r="A46" s="5" t="n"/>
      <c r="B46" s="5" t="n"/>
      <c r="C46" s="6" t="n"/>
      <c r="D46" s="6" t="n"/>
      <c r="E46" s="14" t="n"/>
      <c r="F46" s="14" t="n"/>
    </row>
    <row r="47">
      <c r="A47" s="10" t="n"/>
      <c r="B47" s="10" t="n"/>
      <c r="C47" s="6" t="n"/>
      <c r="D47" s="6" t="n"/>
      <c r="E47" s="14" t="n"/>
      <c r="F47" s="14" t="n"/>
    </row>
    <row r="48">
      <c r="A48" s="5" t="n"/>
      <c r="B48" s="5" t="n"/>
      <c r="C48" s="6" t="n"/>
      <c r="D48" s="6" t="n"/>
      <c r="E48" s="14" t="n"/>
      <c r="F48" s="14" t="n"/>
    </row>
    <row r="49">
      <c r="A49" s="10" t="n"/>
      <c r="B49" s="10" t="n"/>
      <c r="C49" s="6" t="n"/>
      <c r="D49" s="6" t="n"/>
      <c r="E49" s="14" t="n"/>
      <c r="F49" s="14" t="n"/>
    </row>
    <row r="50">
      <c r="A50" s="5" t="n"/>
      <c r="B50" s="5" t="n"/>
      <c r="C50" s="6" t="n"/>
      <c r="D50" s="6" t="n"/>
      <c r="E50" s="14" t="n"/>
      <c r="F50" s="14" t="n"/>
    </row>
    <row r="51">
      <c r="A51" s="10" t="n"/>
      <c r="B51" s="10" t="n"/>
      <c r="C51" s="6" t="n"/>
      <c r="D51" s="6" t="n"/>
      <c r="E51" s="14" t="n"/>
      <c r="F51" s="14" t="n"/>
    </row>
    <row r="52">
      <c r="A52" s="5" t="n"/>
      <c r="B52" s="5" t="n"/>
      <c r="C52" s="6" t="n"/>
      <c r="D52" s="6" t="n"/>
      <c r="E52" s="14" t="n"/>
      <c r="F52" s="14" t="n"/>
    </row>
    <row r="53">
      <c r="A53" s="10" t="n"/>
      <c r="B53" s="10" t="n"/>
      <c r="C53" s="6" t="n"/>
      <c r="D53" s="6" t="n"/>
      <c r="E53" s="14" t="n"/>
      <c r="F53" s="14" t="n"/>
    </row>
    <row r="54">
      <c r="A54" s="5" t="n"/>
      <c r="B54" s="5" t="n"/>
      <c r="C54" s="6" t="n"/>
      <c r="D54" s="6" t="n"/>
      <c r="E54" s="14" t="n"/>
      <c r="F54" s="14" t="n"/>
    </row>
    <row r="55">
      <c r="A55" s="10" t="n"/>
      <c r="B55" s="10" t="n"/>
      <c r="C55" s="6" t="n"/>
      <c r="D55" s="6" t="n"/>
      <c r="E55" s="14" t="n"/>
      <c r="F55" s="14" t="n"/>
    </row>
    <row r="56">
      <c r="A56" s="5" t="n"/>
      <c r="B56" s="5" t="n"/>
      <c r="C56" s="6" t="n"/>
      <c r="D56" s="6" t="n"/>
      <c r="E56" s="14" t="n"/>
      <c r="F56" s="14" t="n"/>
    </row>
    <row r="57">
      <c r="A57" s="10" t="n"/>
      <c r="B57" s="10" t="n"/>
      <c r="C57" s="6" t="n"/>
      <c r="D57" s="6" t="n"/>
      <c r="E57" s="14" t="n"/>
      <c r="F57" s="14" t="n"/>
    </row>
    <row r="58">
      <c r="A58" s="5" t="n"/>
      <c r="B58" s="5" t="n"/>
      <c r="C58" s="6" t="n"/>
      <c r="D58" s="6" t="n"/>
      <c r="E58" s="14" t="n"/>
      <c r="F58" s="14" t="n"/>
    </row>
    <row r="59">
      <c r="A59" s="10" t="n"/>
      <c r="B59" s="10" t="n"/>
      <c r="C59" s="6" t="n"/>
      <c r="D59" s="6" t="n"/>
      <c r="E59" s="14" t="n"/>
      <c r="F59" s="14" t="n"/>
    </row>
    <row r="60">
      <c r="A60" s="5" t="n"/>
      <c r="B60" s="5" t="n"/>
      <c r="C60" s="6" t="n"/>
      <c r="D60" s="6" t="n"/>
      <c r="E60" s="14" t="n"/>
      <c r="F60" s="14" t="n"/>
    </row>
    <row r="61">
      <c r="A61" s="10" t="n"/>
      <c r="B61" s="10" t="n"/>
      <c r="C61" s="6" t="n"/>
      <c r="D61" s="6" t="n"/>
      <c r="E61" s="14" t="n"/>
      <c r="F61" s="14" t="n"/>
    </row>
    <row r="62">
      <c r="A62" s="5" t="n"/>
      <c r="B62" s="5" t="n"/>
      <c r="C62" s="6" t="n"/>
      <c r="D62" s="6" t="n"/>
      <c r="E62" s="14" t="n"/>
      <c r="F62" s="14" t="n"/>
    </row>
    <row r="63">
      <c r="A63" s="10" t="n"/>
      <c r="B63" s="10" t="n"/>
      <c r="C63" s="6" t="n"/>
      <c r="D63" s="6" t="n"/>
      <c r="E63" s="14" t="n"/>
      <c r="F63" s="14" t="n"/>
    </row>
    <row r="64">
      <c r="A64" s="5" t="n"/>
      <c r="B64" s="5" t="n"/>
      <c r="C64" s="6" t="n"/>
      <c r="D64" s="6" t="n"/>
      <c r="E64" s="14" t="n"/>
      <c r="F64" s="14" t="n"/>
    </row>
    <row r="65">
      <c r="A65" s="10" t="n"/>
      <c r="B65" s="10" t="n"/>
      <c r="C65" s="6" t="n"/>
      <c r="D65" s="6" t="n"/>
      <c r="E65" s="14" t="n"/>
      <c r="F65" s="14" t="n"/>
    </row>
    <row r="66">
      <c r="A66" s="5" t="n"/>
      <c r="B66" s="5" t="n"/>
      <c r="C66" s="6" t="n"/>
      <c r="D66" s="6" t="n"/>
      <c r="E66" s="14" t="n"/>
      <c r="F66" s="14" t="n"/>
    </row>
    <row r="67">
      <c r="A67" s="10" t="n"/>
      <c r="B67" s="10" t="n"/>
      <c r="C67" s="6" t="n"/>
      <c r="D67" s="6" t="n"/>
      <c r="E67" s="14" t="n"/>
      <c r="F67" s="14" t="n"/>
    </row>
    <row r="68">
      <c r="A68" s="5" t="n"/>
      <c r="B68" s="5" t="n"/>
      <c r="C68" s="6" t="n"/>
      <c r="D68" s="6" t="n"/>
      <c r="E68" s="14" t="n"/>
      <c r="F68" s="14" t="n"/>
    </row>
    <row r="69">
      <c r="A69" s="10" t="n"/>
      <c r="B69" s="10" t="n"/>
      <c r="C69" s="6" t="n"/>
      <c r="D69" s="6" t="n"/>
      <c r="E69" s="14" t="n"/>
      <c r="F69" s="14" t="n"/>
    </row>
    <row r="70">
      <c r="A70" s="5" t="n"/>
      <c r="B70" s="5" t="n"/>
      <c r="C70" s="6" t="n"/>
      <c r="D70" s="6" t="n"/>
      <c r="E70" s="14" t="n"/>
      <c r="F70" s="14" t="n"/>
    </row>
    <row r="71">
      <c r="A71" s="10" t="n"/>
      <c r="B71" s="10" t="n"/>
      <c r="C71" s="6" t="n"/>
      <c r="D71" s="6" t="n"/>
      <c r="E71" s="14" t="n"/>
      <c r="F71" s="14" t="n"/>
    </row>
    <row r="72">
      <c r="A72" s="5" t="n"/>
      <c r="B72" s="5" t="n"/>
      <c r="C72" s="6" t="n"/>
      <c r="D72" s="6" t="n"/>
      <c r="E72" s="14" t="n"/>
      <c r="F72" s="14" t="n"/>
    </row>
    <row r="73">
      <c r="A73" s="10" t="n"/>
      <c r="B73" s="10" t="n"/>
      <c r="C73" s="6" t="n"/>
      <c r="D73" s="6" t="n"/>
      <c r="E73" s="14" t="n"/>
      <c r="F73" s="14" t="n"/>
    </row>
    <row r="74">
      <c r="A74" s="5" t="n"/>
      <c r="B74" s="5" t="n"/>
      <c r="C74" s="6" t="n"/>
      <c r="D74" s="6" t="n"/>
      <c r="E74" s="14" t="n"/>
      <c r="F74" s="14" t="n"/>
    </row>
    <row r="75">
      <c r="A75" s="10" t="n"/>
      <c r="B75" s="10" t="n"/>
      <c r="C75" s="6" t="n"/>
      <c r="D75" s="6" t="n"/>
      <c r="E75" s="14" t="n"/>
      <c r="F75" s="14" t="n"/>
    </row>
    <row r="76">
      <c r="A76" s="5" t="n"/>
      <c r="B76" s="5" t="n"/>
      <c r="C76" s="6" t="n"/>
      <c r="D76" s="6" t="n"/>
      <c r="E76" s="14" t="n"/>
      <c r="F76" s="14" t="n"/>
    </row>
    <row r="77">
      <c r="A77" s="10" t="n"/>
      <c r="B77" s="10" t="n"/>
      <c r="C77" s="6" t="n"/>
      <c r="D77" s="6" t="n"/>
      <c r="E77" s="14" t="n"/>
      <c r="F77" s="14" t="n"/>
    </row>
    <row r="78">
      <c r="A78" s="5" t="n"/>
      <c r="B78" s="5" t="n"/>
      <c r="C78" s="6" t="n"/>
      <c r="D78" s="6" t="n"/>
      <c r="E78" s="14" t="n"/>
      <c r="F78" s="14" t="n"/>
    </row>
    <row r="79">
      <c r="A79" s="10" t="n"/>
      <c r="B79" s="10" t="n"/>
      <c r="C79" s="6" t="n"/>
      <c r="D79" s="6" t="n"/>
      <c r="E79" s="14" t="n"/>
      <c r="F79" s="14" t="n"/>
    </row>
    <row r="80">
      <c r="A80" s="5" t="n"/>
      <c r="B80" s="5" t="n"/>
      <c r="C80" s="6" t="n"/>
      <c r="D80" s="6" t="n"/>
      <c r="E80" s="14" t="n"/>
      <c r="F80" s="14" t="n"/>
    </row>
    <row r="81">
      <c r="A81" s="10" t="n"/>
      <c r="B81" s="10" t="n"/>
      <c r="C81" s="6" t="n"/>
      <c r="D81" s="6" t="n"/>
      <c r="E81" s="14" t="n"/>
      <c r="F81" s="14" t="n"/>
    </row>
    <row r="82">
      <c r="A82" s="5" t="n"/>
      <c r="B82" s="5" t="n"/>
      <c r="C82" s="6" t="n"/>
      <c r="D82" s="6" t="n"/>
      <c r="E82" s="14" t="n"/>
      <c r="F82" s="14" t="n"/>
    </row>
    <row r="83">
      <c r="A83" s="10" t="n"/>
      <c r="B83" s="10" t="n"/>
      <c r="C83" s="6" t="n"/>
      <c r="D83" s="6" t="n"/>
      <c r="E83" s="14" t="n"/>
      <c r="F83" s="14" t="n"/>
    </row>
    <row r="84">
      <c r="A84" s="5" t="n"/>
      <c r="B84" s="5" t="n"/>
      <c r="C84" s="6" t="n"/>
      <c r="D84" s="6" t="n"/>
      <c r="E84" s="14" t="n"/>
      <c r="F84" s="14" t="n"/>
    </row>
    <row r="85">
      <c r="A85" s="10" t="n"/>
      <c r="B85" s="10" t="n"/>
      <c r="C85" s="6" t="n"/>
      <c r="D85" s="6" t="n"/>
      <c r="E85" s="14" t="n"/>
      <c r="F85" s="14" t="n"/>
    </row>
    <row r="86">
      <c r="A86" s="5" t="n"/>
      <c r="B86" s="5" t="n"/>
      <c r="C86" s="6" t="n"/>
      <c r="D86" s="6" t="n"/>
      <c r="E86" s="14" t="n"/>
      <c r="F86" s="14" t="n"/>
    </row>
    <row r="87">
      <c r="A87" s="10" t="n"/>
      <c r="B87" s="10" t="n"/>
      <c r="C87" s="6" t="n"/>
      <c r="D87" s="6" t="n"/>
      <c r="E87" s="14" t="n"/>
      <c r="F87" s="14" t="n"/>
    </row>
    <row r="88">
      <c r="A88" s="5" t="n"/>
      <c r="B88" s="5" t="n"/>
      <c r="C88" s="6" t="n"/>
      <c r="D88" s="6" t="n"/>
      <c r="E88" s="14" t="n"/>
      <c r="F88" s="14" t="n"/>
    </row>
    <row r="89">
      <c r="A89" s="10" t="n"/>
      <c r="B89" s="10" t="n"/>
      <c r="C89" s="6" t="n"/>
      <c r="D89" s="6" t="n"/>
      <c r="E89" s="14" t="n"/>
      <c r="F89" s="14" t="n"/>
    </row>
    <row r="90">
      <c r="A90" s="5" t="n"/>
      <c r="B90" s="5" t="n"/>
      <c r="C90" s="6" t="n"/>
      <c r="D90" s="6" t="n"/>
      <c r="E90" s="14" t="n"/>
      <c r="F90" s="14" t="n"/>
    </row>
    <row r="91">
      <c r="A91" s="10" t="n"/>
      <c r="B91" s="10" t="n"/>
      <c r="C91" s="6" t="n"/>
      <c r="D91" s="6" t="n"/>
      <c r="E91" s="14" t="n"/>
      <c r="F91" s="14" t="n"/>
    </row>
    <row r="92">
      <c r="A92" s="5" t="n"/>
      <c r="B92" s="5" t="n"/>
      <c r="C92" s="6" t="n"/>
      <c r="D92" s="6" t="n"/>
      <c r="E92" s="14" t="n"/>
      <c r="F92" s="14" t="n"/>
    </row>
    <row r="93">
      <c r="A93" s="10" t="n"/>
      <c r="B93" s="10" t="n"/>
      <c r="C93" s="6" t="n"/>
      <c r="D93" s="6" t="n"/>
      <c r="E93" s="14" t="n"/>
      <c r="F93" s="14" t="n"/>
    </row>
    <row r="94">
      <c r="A94" s="5" t="n"/>
      <c r="B94" s="5" t="n"/>
      <c r="C94" s="6" t="n"/>
      <c r="D94" s="6" t="n"/>
      <c r="E94" s="14" t="n"/>
      <c r="F94" s="14" t="n"/>
    </row>
    <row r="95">
      <c r="A95" s="10" t="n"/>
      <c r="B95" s="10" t="n"/>
      <c r="C95" s="6" t="n"/>
      <c r="D95" s="6" t="n"/>
      <c r="E95" s="14" t="n"/>
      <c r="F95" s="14" t="n"/>
    </row>
    <row r="96">
      <c r="A96" s="5" t="n"/>
      <c r="B96" s="5" t="n"/>
      <c r="C96" s="6" t="n"/>
      <c r="D96" s="6" t="n"/>
      <c r="E96" s="14" t="n"/>
      <c r="F96" s="14" t="n"/>
    </row>
    <row r="97">
      <c r="A97" s="10" t="n"/>
      <c r="B97" s="10" t="n"/>
      <c r="C97" s="6" t="n"/>
      <c r="D97" s="6" t="n"/>
      <c r="E97" s="14" t="n"/>
      <c r="F97" s="14" t="n"/>
    </row>
    <row r="98">
      <c r="A98" s="5" t="n"/>
      <c r="B98" s="5" t="n"/>
      <c r="C98" s="6" t="n"/>
      <c r="D98" s="6" t="n"/>
      <c r="E98" s="14" t="n"/>
      <c r="F98" s="14" t="n"/>
    </row>
    <row r="99">
      <c r="A99" s="10" t="n"/>
      <c r="B99" s="10" t="n"/>
      <c r="C99" s="6" t="n"/>
      <c r="D99" s="6" t="n"/>
      <c r="E99" s="14" t="n"/>
      <c r="F99" s="14" t="n"/>
    </row>
    <row r="100">
      <c r="A100" s="5" t="n"/>
      <c r="B100" s="5" t="n"/>
      <c r="C100" s="6" t="n"/>
      <c r="D100" s="6" t="n"/>
      <c r="E100" s="14" t="n"/>
      <c r="F100" s="14" t="n"/>
    </row>
    <row r="101">
      <c r="A101" s="10" t="n"/>
      <c r="B101" s="10" t="n"/>
      <c r="C101" s="6" t="n"/>
      <c r="D101" s="6" t="n"/>
      <c r="E101" s="14" t="n"/>
      <c r="F101" s="14" t="n"/>
    </row>
  </sheetData>
  <autoFilter ref="A1:F101"/>
  <dataValidations count="2">
    <dataValidation sqref="C2:D101" showErrorMessage="1" showInputMessage="1" allowBlank="1" type="decimal" operator="greaterThanOrEqual">
      <formula1>0</formula1>
    </dataValidation>
    <dataValidation sqref="E2:F101" showErrorMessage="1" showInputMessage="1" allowBlank="1" type="decimal" operator="between">
      <formula1>0</formula1>
      <formula2>1</formula2>
    </dataValidation>
  </dataValidation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14B8A6"/>
    <outlinePr summaryBelow="1" summaryRight="1"/>
    <pageSetUpPr fitToPage="1"/>
  </sheetPr>
  <dimension ref="A1:R101"/>
  <sheetViews>
    <sheetView showGridLines="0" zoomScale="90" zoomScaleNormal="90" workbookViewId="0">
      <selection activeCell="A1" sqref="A1"/>
    </sheetView>
  </sheetViews>
  <sheetFormatPr baseColWidth="8" defaultRowHeight="15"/>
  <cols>
    <col width="28" customWidth="1" min="1" max="1"/>
    <col width="34" customWidth="1" min="2" max="2"/>
    <col width="34" customWidth="1" min="3" max="3"/>
    <col width="34" customWidth="1" min="4" max="4"/>
    <col width="34" customWidth="1" min="5" max="5"/>
    <col width="18" customWidth="1" min="6" max="6"/>
    <col width="19" customWidth="1" min="7" max="7"/>
    <col width="34" customWidth="1" min="8" max="8"/>
    <col width="17" customWidth="1" min="9" max="9"/>
    <col width="17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</cols>
  <sheetData>
    <row r="1" ht="32" customHeight="1">
      <c r="A1" s="34" t="inlineStr">
        <is>
          <t>Resumo Executivo — Margem de Lucro</t>
        </is>
      </c>
      <c r="B1" s="27" t="n"/>
      <c r="C1" s="27" t="n"/>
      <c r="D1" s="27" t="n"/>
      <c r="E1" s="27" t="n"/>
      <c r="F1" s="27" t="n"/>
      <c r="G1" s="27" t="n"/>
      <c r="H1" s="27" t="n"/>
      <c r="I1" s="27" t="n"/>
      <c r="J1" s="28" t="n"/>
    </row>
    <row r="2">
      <c r="A2" s="35" t="inlineStr">
        <is>
          <t>Indicadores principais</t>
        </is>
      </c>
      <c r="B2" s="17" t="n"/>
    </row>
    <row r="3">
      <c r="A3" s="36" t="inlineStr">
        <is>
          <t>Receita Bruta Total</t>
        </is>
      </c>
      <c r="B3" s="37">
        <f>SUMPRODUCT('Vendas'!$G$2:$G$101,'Vendas'!$H$2:$H$101)</f>
        <v/>
      </c>
    </row>
    <row r="4">
      <c r="A4" s="38" t="inlineStr">
        <is>
          <t>Receita Líquida Total</t>
        </is>
      </c>
      <c r="B4" s="39">
        <f>SUM('Vendas'!$J$2:$J$101)</f>
        <v/>
      </c>
    </row>
    <row r="5">
      <c r="A5" s="36" t="inlineStr">
        <is>
          <t>Lucro Bruto Total</t>
        </is>
      </c>
      <c r="B5" s="37">
        <f>SUM('Vendas'!$J$2:$J$101)-SUMPRODUCT('Vendas'!$G$2:$G$101,'Vendas'!$K$2:$K$101)</f>
        <v/>
      </c>
    </row>
    <row r="6">
      <c r="A6" s="38" t="inlineStr">
        <is>
          <t>Lucro Líquido Total</t>
        </is>
      </c>
      <c r="B6" s="39">
        <f>SUM('Vendas'!$N$2:$N$101)</f>
        <v/>
      </c>
    </row>
    <row r="7">
      <c r="A7" s="36" t="inlineStr">
        <is>
          <t>Margem Líquida Média</t>
        </is>
      </c>
      <c r="B7" s="40">
        <f>IFERROR(AVERAGE('Vendas'!$O$2:$O$101),0)</f>
        <v/>
      </c>
    </row>
    <row r="8">
      <c r="A8" s="38" t="inlineStr">
        <is>
          <t>Quantidade de Vendas</t>
        </is>
      </c>
      <c r="B8" s="41">
        <f>COUNTIF('Vendas'!$A$2:$A$101,"*")</f>
        <v/>
      </c>
    </row>
    <row r="9">
      <c r="A9" s="36" t="inlineStr">
        <is>
          <t>Vendas com Margem Baixa</t>
        </is>
      </c>
      <c r="B9" s="42">
        <f>COUNTIF('Vendas'!$P$2:$P$101,"Baixa")</f>
        <v/>
      </c>
    </row>
    <row r="10">
      <c r="A10" s="38" t="inlineStr">
        <is>
          <t>Maior Lucro Líquido</t>
        </is>
      </c>
      <c r="B10" s="39">
        <f>IFERROR(MAX('Vendas'!$N$2:$N$101),0)</f>
        <v/>
      </c>
    </row>
    <row r="11"/>
    <row r="12"/>
    <row r="13">
      <c r="A13" s="43" t="inlineStr">
        <is>
          <t>Categoria</t>
        </is>
      </c>
      <c r="B13" s="43" t="inlineStr">
        <is>
          <t>Receita Líquida (R$)</t>
        </is>
      </c>
      <c r="C13" s="43" t="inlineStr">
        <is>
          <t>Lucro Líquido (R$)</t>
        </is>
      </c>
      <c r="D13" s="43" t="inlineStr">
        <is>
          <t>Margem Média</t>
        </is>
      </c>
      <c r="E13" s="43" t="inlineStr">
        <is>
          <t>Quantidade de Vendas</t>
        </is>
      </c>
      <c r="G13" s="43" t="inlineStr">
        <is>
          <t>Classificação da Margem</t>
        </is>
      </c>
      <c r="H13" s="43" t="inlineStr">
        <is>
          <t>Quantidade de Vendas</t>
        </is>
      </c>
    </row>
    <row r="14">
      <c r="A14" s="44" t="inlineStr">
        <is>
          <t>Consultoria</t>
        </is>
      </c>
      <c r="B14" s="37">
        <f>IF($A14="","",IFERROR(SUMIF('Vendas'!$F$2:$F$101,$A14,'Vendas'!$J$2:$J$101),0))</f>
        <v/>
      </c>
      <c r="C14" s="37">
        <f>IF($A14="","",IFERROR(SUMIF('Vendas'!$F$2:$F$101,$A14,'Vendas'!$N$2:$N$101),0))</f>
        <v/>
      </c>
      <c r="D14" s="40">
        <f>IF($A14="","",IFERROR(SUMIF('Vendas'!$F$2:$F$101,$A14,'Vendas'!$O$2:$O$101)/COUNTIF('Vendas'!$F$2:$F$101,$A14),0))</f>
        <v/>
      </c>
      <c r="E14" s="42">
        <f>IF($A14="","",COUNTIF('Vendas'!$F$2:$F$101,$A14))</f>
        <v/>
      </c>
      <c r="G14" s="45" t="inlineStr">
        <is>
          <t>Alta</t>
        </is>
      </c>
      <c r="H14" s="45">
        <f>IF($G14="","",COUNTIF('Vendas'!$P$2:$P$101,G14))</f>
        <v/>
      </c>
    </row>
    <row r="15">
      <c r="A15" s="46" t="inlineStr">
        <is>
          <t>Tecnologia</t>
        </is>
      </c>
      <c r="B15" s="39">
        <f>IF($A15="","",IFERROR(SUMIF('Vendas'!$F$2:$F$101,$A15,'Vendas'!$J$2:$J$101),0))</f>
        <v/>
      </c>
      <c r="C15" s="39">
        <f>IF($A15="","",IFERROR(SUMIF('Vendas'!$F$2:$F$101,$A15,'Vendas'!$N$2:$N$101),0))</f>
        <v/>
      </c>
      <c r="D15" s="47">
        <f>IF($A15="","",IFERROR(SUMIF('Vendas'!$F$2:$F$101,$A15,'Vendas'!$O$2:$O$101)/COUNTIF('Vendas'!$F$2:$F$101,$A15),0))</f>
        <v/>
      </c>
      <c r="E15" s="41">
        <f>IF($A15="","",COUNTIF('Vendas'!$F$2:$F$101,$A15))</f>
        <v/>
      </c>
      <c r="G15" s="48" t="inlineStr">
        <is>
          <t>Média</t>
        </is>
      </c>
      <c r="H15" s="48">
        <f>IF($G15="","",COUNTIF('Vendas'!$P$2:$P$101,G15))</f>
        <v/>
      </c>
    </row>
    <row r="16">
      <c r="A16" s="44" t="inlineStr">
        <is>
          <t>Papelaria</t>
        </is>
      </c>
      <c r="B16" s="37">
        <f>IF($A16="","",IFERROR(SUMIF('Vendas'!$F$2:$F$101,$A16,'Vendas'!$J$2:$J$101),0))</f>
        <v/>
      </c>
      <c r="C16" s="37">
        <f>IF($A16="","",IFERROR(SUMIF('Vendas'!$F$2:$F$101,$A16,'Vendas'!$N$2:$N$101),0))</f>
        <v/>
      </c>
      <c r="D16" s="40">
        <f>IF($A16="","",IFERROR(SUMIF('Vendas'!$F$2:$F$101,$A16,'Vendas'!$O$2:$O$101)/COUNTIF('Vendas'!$F$2:$F$101,$A16),0))</f>
        <v/>
      </c>
      <c r="E16" s="42">
        <f>IF($A16="","",COUNTIF('Vendas'!$F$2:$F$101,$A16))</f>
        <v/>
      </c>
      <c r="G16" s="45" t="inlineStr">
        <is>
          <t>Baixa</t>
        </is>
      </c>
      <c r="H16" s="45">
        <f>IF($G16="","",COUNTIF('Vendas'!$P$2:$P$101,G16))</f>
        <v/>
      </c>
    </row>
    <row r="17">
      <c r="A17" s="46" t="inlineStr">
        <is>
          <t>Serviços Técnicos</t>
        </is>
      </c>
      <c r="B17" s="39">
        <f>IF($A17="","",IFERROR(SUMIF('Vendas'!$F$2:$F$101,$A17,'Vendas'!$J$2:$J$101),0))</f>
        <v/>
      </c>
      <c r="C17" s="39">
        <f>IF($A17="","",IFERROR(SUMIF('Vendas'!$F$2:$F$101,$A17,'Vendas'!$N$2:$N$101),0))</f>
        <v/>
      </c>
      <c r="D17" s="47">
        <f>IF($A17="","",IFERROR(SUMIF('Vendas'!$F$2:$F$101,$A17,'Vendas'!$O$2:$O$101)/COUNTIF('Vendas'!$F$2:$F$101,$A17),0))</f>
        <v/>
      </c>
      <c r="E17" s="41">
        <f>IF($A17="","",COUNTIF('Vendas'!$F$2:$F$101,$A17))</f>
        <v/>
      </c>
      <c r="G17" s="13" t="n"/>
      <c r="H17" s="48">
        <f>IF($G17="","",COUNTIF('Vendas'!$P$2:$P$101,G17))</f>
        <v/>
      </c>
    </row>
    <row r="18">
      <c r="A18" s="44" t="inlineStr">
        <is>
          <t>Educação</t>
        </is>
      </c>
      <c r="B18" s="37">
        <f>IF($A18="","",IFERROR(SUMIF('Vendas'!$F$2:$F$101,$A18,'Vendas'!$J$2:$J$101),0))</f>
        <v/>
      </c>
      <c r="C18" s="37">
        <f>IF($A18="","",IFERROR(SUMIF('Vendas'!$F$2:$F$101,$A18,'Vendas'!$N$2:$N$101),0))</f>
        <v/>
      </c>
      <c r="D18" s="40">
        <f>IF($A18="","",IFERROR(SUMIF('Vendas'!$F$2:$F$101,$A18,'Vendas'!$O$2:$O$101)/COUNTIF('Vendas'!$F$2:$F$101,$A18),0))</f>
        <v/>
      </c>
      <c r="E18" s="42">
        <f>IF($A18="","",COUNTIF('Vendas'!$F$2:$F$101,$A18))</f>
        <v/>
      </c>
      <c r="G18" s="9" t="n"/>
      <c r="H18" s="45">
        <f>IF($G18="","",COUNTIF('Vendas'!$P$2:$P$101,G18))</f>
        <v/>
      </c>
    </row>
    <row r="19">
      <c r="A19" s="46" t="inlineStr">
        <is>
          <t>Marketing</t>
        </is>
      </c>
      <c r="B19" s="39">
        <f>IF($A19="","",IFERROR(SUMIF('Vendas'!$F$2:$F$101,$A19,'Vendas'!$J$2:$J$101),0))</f>
        <v/>
      </c>
      <c r="C19" s="39">
        <f>IF($A19="","",IFERROR(SUMIF('Vendas'!$F$2:$F$101,$A19,'Vendas'!$N$2:$N$101),0))</f>
        <v/>
      </c>
      <c r="D19" s="47">
        <f>IF($A19="","",IFERROR(SUMIF('Vendas'!$F$2:$F$101,$A19,'Vendas'!$O$2:$O$101)/COUNTIF('Vendas'!$F$2:$F$101,$A19),0))</f>
        <v/>
      </c>
      <c r="E19" s="41">
        <f>IF($A19="","",COUNTIF('Vendas'!$F$2:$F$101,$A19))</f>
        <v/>
      </c>
      <c r="G19" s="13" t="n"/>
      <c r="H19" s="48">
        <f>IF($G19="","",COUNTIF('Vendas'!$P$2:$P$101,G19))</f>
        <v/>
      </c>
    </row>
    <row r="20">
      <c r="A20" s="44" t="inlineStr">
        <is>
          <t>Infraestrutura</t>
        </is>
      </c>
      <c r="B20" s="37">
        <f>IF($A20="","",IFERROR(SUMIF('Vendas'!$F$2:$F$101,$A20,'Vendas'!$J$2:$J$101),0))</f>
        <v/>
      </c>
      <c r="C20" s="37">
        <f>IF($A20="","",IFERROR(SUMIF('Vendas'!$F$2:$F$101,$A20,'Vendas'!$N$2:$N$101),0))</f>
        <v/>
      </c>
      <c r="D20" s="40">
        <f>IF($A20="","",IFERROR(SUMIF('Vendas'!$F$2:$F$101,$A20,'Vendas'!$O$2:$O$101)/COUNTIF('Vendas'!$F$2:$F$101,$A20),0))</f>
        <v/>
      </c>
      <c r="E20" s="42">
        <f>IF($A20="","",COUNTIF('Vendas'!$F$2:$F$101,$A20))</f>
        <v/>
      </c>
      <c r="G20" s="9" t="n"/>
      <c r="H20" s="45">
        <f>IF($G20="","",COUNTIF('Vendas'!$P$2:$P$101,G20))</f>
        <v/>
      </c>
    </row>
    <row r="21">
      <c r="A21" s="46" t="inlineStr">
        <is>
          <t>Suporte</t>
        </is>
      </c>
      <c r="B21" s="39">
        <f>IF($A21="","",IFERROR(SUMIF('Vendas'!$F$2:$F$101,$A21,'Vendas'!$J$2:$J$101),0))</f>
        <v/>
      </c>
      <c r="C21" s="39">
        <f>IF($A21="","",IFERROR(SUMIF('Vendas'!$F$2:$F$101,$A21,'Vendas'!$N$2:$N$101),0))</f>
        <v/>
      </c>
      <c r="D21" s="47">
        <f>IF($A21="","",IFERROR(SUMIF('Vendas'!$F$2:$F$101,$A21,'Vendas'!$O$2:$O$101)/COUNTIF('Vendas'!$F$2:$F$101,$A21),0))</f>
        <v/>
      </c>
      <c r="E21" s="41">
        <f>IF($A21="","",COUNTIF('Vendas'!$F$2:$F$101,$A21))</f>
        <v/>
      </c>
      <c r="G21" s="13" t="n"/>
      <c r="H21" s="48">
        <f>IF($G21="","",COUNTIF('Vendas'!$P$2:$P$101,G21))</f>
        <v/>
      </c>
    </row>
    <row r="22">
      <c r="A22" s="44" t="inlineStr">
        <is>
          <t>Automação</t>
        </is>
      </c>
      <c r="B22" s="37">
        <f>IF($A22="","",IFERROR(SUMIF('Vendas'!$F$2:$F$101,$A22,'Vendas'!$J$2:$J$101),0))</f>
        <v/>
      </c>
      <c r="C22" s="37">
        <f>IF($A22="","",IFERROR(SUMIF('Vendas'!$F$2:$F$101,$A22,'Vendas'!$N$2:$N$101),0))</f>
        <v/>
      </c>
      <c r="D22" s="40">
        <f>IF($A22="","",IFERROR(SUMIF('Vendas'!$F$2:$F$101,$A22,'Vendas'!$O$2:$O$101)/COUNTIF('Vendas'!$F$2:$F$101,$A22),0))</f>
        <v/>
      </c>
      <c r="E22" s="42">
        <f>IF($A22="","",COUNTIF('Vendas'!$F$2:$F$101,$A22))</f>
        <v/>
      </c>
      <c r="G22" s="9" t="n"/>
      <c r="H22" s="45">
        <f>IF($G22="","",COUNTIF('Vendas'!$P$2:$P$101,G22))</f>
        <v/>
      </c>
    </row>
    <row r="23">
      <c r="A23" s="46" t="inlineStr">
        <is>
          <t>Software</t>
        </is>
      </c>
      <c r="B23" s="39">
        <f>IF($A23="","",IFERROR(SUMIF('Vendas'!$F$2:$F$101,$A23,'Vendas'!$J$2:$J$101),0))</f>
        <v/>
      </c>
      <c r="C23" s="39">
        <f>IF($A23="","",IFERROR(SUMIF('Vendas'!$F$2:$F$101,$A23,'Vendas'!$N$2:$N$101),0))</f>
        <v/>
      </c>
      <c r="D23" s="47">
        <f>IF($A23="","",IFERROR(SUMIF('Vendas'!$F$2:$F$101,$A23,'Vendas'!$O$2:$O$101)/COUNTIF('Vendas'!$F$2:$F$101,$A23),0))</f>
        <v/>
      </c>
      <c r="E23" s="41">
        <f>IF($A23="","",COUNTIF('Vendas'!$F$2:$F$101,$A23))</f>
        <v/>
      </c>
      <c r="G23" s="13" t="n"/>
      <c r="H23" s="48">
        <f>IF($G23="","",COUNTIF('Vendas'!$P$2:$P$101,G23))</f>
        <v/>
      </c>
    </row>
    <row r="24">
      <c r="A24" s="5" t="n"/>
      <c r="B24" s="37">
        <f>IF($A24="","",IFERROR(SUMIF('Vendas'!$F$2:$F$101,$A24,'Vendas'!$J$2:$J$101),0))</f>
        <v/>
      </c>
      <c r="C24" s="37">
        <f>IF($A24="","",IFERROR(SUMIF('Vendas'!$F$2:$F$101,$A24,'Vendas'!$N$2:$N$101),0))</f>
        <v/>
      </c>
      <c r="D24" s="40">
        <f>IF($A24="","",IFERROR(SUMIF('Vendas'!$F$2:$F$101,$A24,'Vendas'!$O$2:$O$101)/COUNTIF('Vendas'!$F$2:$F$101,$A24),0))</f>
        <v/>
      </c>
      <c r="E24" s="42">
        <f>IF($A24="","",COUNTIF('Vendas'!$F$2:$F$101,$A24))</f>
        <v/>
      </c>
      <c r="G24" s="9" t="n"/>
      <c r="H24" s="45">
        <f>IF($G24="","",COUNTIF('Vendas'!$P$2:$P$101,G24))</f>
        <v/>
      </c>
    </row>
    <row r="25">
      <c r="A25" s="10" t="n"/>
      <c r="B25" s="39">
        <f>IF($A25="","",IFERROR(SUMIF('Vendas'!$F$2:$F$101,$A25,'Vendas'!$J$2:$J$101),0))</f>
        <v/>
      </c>
      <c r="C25" s="39">
        <f>IF($A25="","",IFERROR(SUMIF('Vendas'!$F$2:$F$101,$A25,'Vendas'!$N$2:$N$101),0))</f>
        <v/>
      </c>
      <c r="D25" s="47">
        <f>IF($A25="","",IFERROR(SUMIF('Vendas'!$F$2:$F$101,$A25,'Vendas'!$O$2:$O$101)/COUNTIF('Vendas'!$F$2:$F$101,$A25),0))</f>
        <v/>
      </c>
      <c r="E25" s="41">
        <f>IF($A25="","",COUNTIF('Vendas'!$F$2:$F$101,$A25))</f>
        <v/>
      </c>
      <c r="G25" s="13" t="n"/>
      <c r="H25" s="48">
        <f>IF($G25="","",COUNTIF('Vendas'!$P$2:$P$101,G25))</f>
        <v/>
      </c>
    </row>
    <row r="26">
      <c r="A26" s="5" t="n"/>
      <c r="B26" s="37">
        <f>IF($A26="","",IFERROR(SUMIF('Vendas'!$F$2:$F$101,$A26,'Vendas'!$J$2:$J$101),0))</f>
        <v/>
      </c>
      <c r="C26" s="37">
        <f>IF($A26="","",IFERROR(SUMIF('Vendas'!$F$2:$F$101,$A26,'Vendas'!$N$2:$N$101),0))</f>
        <v/>
      </c>
      <c r="D26" s="40">
        <f>IF($A26="","",IFERROR(SUMIF('Vendas'!$F$2:$F$101,$A26,'Vendas'!$O$2:$O$101)/COUNTIF('Vendas'!$F$2:$F$101,$A26),0))</f>
        <v/>
      </c>
      <c r="E26" s="42">
        <f>IF($A26="","",COUNTIF('Vendas'!$F$2:$F$101,$A26))</f>
        <v/>
      </c>
      <c r="G26" s="9" t="n"/>
      <c r="H26" s="45">
        <f>IF($G26="","",COUNTIF('Vendas'!$P$2:$P$101,G26))</f>
        <v/>
      </c>
    </row>
    <row r="27">
      <c r="A27" s="10" t="n"/>
      <c r="B27" s="39">
        <f>IF($A27="","",IFERROR(SUMIF('Vendas'!$F$2:$F$101,$A27,'Vendas'!$J$2:$J$101),0))</f>
        <v/>
      </c>
      <c r="C27" s="39">
        <f>IF($A27="","",IFERROR(SUMIF('Vendas'!$F$2:$F$101,$A27,'Vendas'!$N$2:$N$101),0))</f>
        <v/>
      </c>
      <c r="D27" s="47">
        <f>IF($A27="","",IFERROR(SUMIF('Vendas'!$F$2:$F$101,$A27,'Vendas'!$O$2:$O$101)/COUNTIF('Vendas'!$F$2:$F$101,$A27),0))</f>
        <v/>
      </c>
      <c r="E27" s="41">
        <f>IF($A27="","",COUNTIF('Vendas'!$F$2:$F$101,$A27))</f>
        <v/>
      </c>
      <c r="G27" s="13" t="n"/>
      <c r="H27" s="48">
        <f>IF($G27="","",COUNTIF('Vendas'!$P$2:$P$101,G27))</f>
        <v/>
      </c>
    </row>
    <row r="28">
      <c r="A28" s="5" t="n"/>
      <c r="B28" s="37">
        <f>IF($A28="","",IFERROR(SUMIF('Vendas'!$F$2:$F$101,$A28,'Vendas'!$J$2:$J$101),0))</f>
        <v/>
      </c>
      <c r="C28" s="37">
        <f>IF($A28="","",IFERROR(SUMIF('Vendas'!$F$2:$F$101,$A28,'Vendas'!$N$2:$N$101),0))</f>
        <v/>
      </c>
      <c r="D28" s="40">
        <f>IF($A28="","",IFERROR(SUMIF('Vendas'!$F$2:$F$101,$A28,'Vendas'!$O$2:$O$101)/COUNTIF('Vendas'!$F$2:$F$101,$A28),0))</f>
        <v/>
      </c>
      <c r="E28" s="42">
        <f>IF($A28="","",COUNTIF('Vendas'!$F$2:$F$101,$A28))</f>
        <v/>
      </c>
      <c r="G28" s="9" t="n"/>
      <c r="H28" s="45">
        <f>IF($G28="","",COUNTIF('Vendas'!$P$2:$P$101,G28))</f>
        <v/>
      </c>
    </row>
    <row r="29">
      <c r="A29" s="10" t="n"/>
      <c r="B29" s="39">
        <f>IF($A29="","",IFERROR(SUMIF('Vendas'!$F$2:$F$101,$A29,'Vendas'!$J$2:$J$101),0))</f>
        <v/>
      </c>
      <c r="C29" s="39">
        <f>IF($A29="","",IFERROR(SUMIF('Vendas'!$F$2:$F$101,$A29,'Vendas'!$N$2:$N$101),0))</f>
        <v/>
      </c>
      <c r="D29" s="47">
        <f>IF($A29="","",IFERROR(SUMIF('Vendas'!$F$2:$F$101,$A29,'Vendas'!$O$2:$O$101)/COUNTIF('Vendas'!$F$2:$F$101,$A29),0))</f>
        <v/>
      </c>
      <c r="E29" s="41">
        <f>IF($A29="","",COUNTIF('Vendas'!$F$2:$F$101,$A29))</f>
        <v/>
      </c>
      <c r="G29" s="13" t="n"/>
      <c r="H29" s="48">
        <f>IF($G29="","",COUNTIF('Vendas'!$P$2:$P$101,G29))</f>
        <v/>
      </c>
    </row>
    <row r="30">
      <c r="A30" s="5" t="n"/>
      <c r="B30" s="37">
        <f>IF($A30="","",IFERROR(SUMIF('Vendas'!$F$2:$F$101,$A30,'Vendas'!$J$2:$J$101),0))</f>
        <v/>
      </c>
      <c r="C30" s="37">
        <f>IF($A30="","",IFERROR(SUMIF('Vendas'!$F$2:$F$101,$A30,'Vendas'!$N$2:$N$101),0))</f>
        <v/>
      </c>
      <c r="D30" s="40">
        <f>IF($A30="","",IFERROR(SUMIF('Vendas'!$F$2:$F$101,$A30,'Vendas'!$O$2:$O$101)/COUNTIF('Vendas'!$F$2:$F$101,$A30),0))</f>
        <v/>
      </c>
      <c r="E30" s="42">
        <f>IF($A30="","",COUNTIF('Vendas'!$F$2:$F$101,$A30))</f>
        <v/>
      </c>
      <c r="G30" s="9" t="n"/>
      <c r="H30" s="45">
        <f>IF($G30="","",COUNTIF('Vendas'!$P$2:$P$101,G30))</f>
        <v/>
      </c>
    </row>
    <row r="31">
      <c r="A31" s="10" t="n"/>
      <c r="B31" s="39">
        <f>IF($A31="","",IFERROR(SUMIF('Vendas'!$F$2:$F$101,$A31,'Vendas'!$J$2:$J$101),0))</f>
        <v/>
      </c>
      <c r="C31" s="39">
        <f>IF($A31="","",IFERROR(SUMIF('Vendas'!$F$2:$F$101,$A31,'Vendas'!$N$2:$N$101),0))</f>
        <v/>
      </c>
      <c r="D31" s="47">
        <f>IF($A31="","",IFERROR(SUMIF('Vendas'!$F$2:$F$101,$A31,'Vendas'!$O$2:$O$101)/COUNTIF('Vendas'!$F$2:$F$101,$A31),0))</f>
        <v/>
      </c>
      <c r="E31" s="41">
        <f>IF($A31="","",COUNTIF('Vendas'!$F$2:$F$101,$A31))</f>
        <v/>
      </c>
      <c r="G31" s="13" t="n"/>
      <c r="H31" s="48">
        <f>IF($G31="","",COUNTIF('Vendas'!$P$2:$P$101,G31))</f>
        <v/>
      </c>
    </row>
    <row r="32">
      <c r="A32" s="5" t="n"/>
      <c r="B32" s="37">
        <f>IF($A32="","",IFERROR(SUMIF('Vendas'!$F$2:$F$101,$A32,'Vendas'!$J$2:$J$101),0))</f>
        <v/>
      </c>
      <c r="C32" s="37">
        <f>IF($A32="","",IFERROR(SUMIF('Vendas'!$F$2:$F$101,$A32,'Vendas'!$N$2:$N$101),0))</f>
        <v/>
      </c>
      <c r="D32" s="40">
        <f>IF($A32="","",IFERROR(SUMIF('Vendas'!$F$2:$F$101,$A32,'Vendas'!$O$2:$O$101)/COUNTIF('Vendas'!$F$2:$F$101,$A32),0))</f>
        <v/>
      </c>
      <c r="E32" s="42">
        <f>IF($A32="","",COUNTIF('Vendas'!$F$2:$F$101,$A32))</f>
        <v/>
      </c>
      <c r="G32" s="9" t="n"/>
      <c r="H32" s="45">
        <f>IF($G32="","",COUNTIF('Vendas'!$P$2:$P$101,G32))</f>
        <v/>
      </c>
    </row>
    <row r="33">
      <c r="A33" s="10" t="n"/>
      <c r="B33" s="39">
        <f>IF($A33="","",IFERROR(SUMIF('Vendas'!$F$2:$F$101,$A33,'Vendas'!$J$2:$J$101),0))</f>
        <v/>
      </c>
      <c r="C33" s="39">
        <f>IF($A33="","",IFERROR(SUMIF('Vendas'!$F$2:$F$101,$A33,'Vendas'!$N$2:$N$101),0))</f>
        <v/>
      </c>
      <c r="D33" s="47">
        <f>IF($A33="","",IFERROR(SUMIF('Vendas'!$F$2:$F$101,$A33,'Vendas'!$O$2:$O$101)/COUNTIF('Vendas'!$F$2:$F$101,$A33),0))</f>
        <v/>
      </c>
      <c r="E33" s="41">
        <f>IF($A33="","",COUNTIF('Vendas'!$F$2:$F$101,$A33))</f>
        <v/>
      </c>
      <c r="G33" s="13" t="n"/>
      <c r="H33" s="48">
        <f>IF($G33="","",COUNTIF('Vendas'!$P$2:$P$101,G33))</f>
        <v/>
      </c>
    </row>
    <row r="34">
      <c r="A34" s="5" t="n"/>
      <c r="B34" s="37">
        <f>IF($A34="","",IFERROR(SUMIF('Vendas'!$F$2:$F$101,$A34,'Vendas'!$J$2:$J$101),0))</f>
        <v/>
      </c>
      <c r="C34" s="37">
        <f>IF($A34="","",IFERROR(SUMIF('Vendas'!$F$2:$F$101,$A34,'Vendas'!$N$2:$N$101),0))</f>
        <v/>
      </c>
      <c r="D34" s="40">
        <f>IF($A34="","",IFERROR(SUMIF('Vendas'!$F$2:$F$101,$A34,'Vendas'!$O$2:$O$101)/COUNTIF('Vendas'!$F$2:$F$101,$A34),0))</f>
        <v/>
      </c>
      <c r="E34" s="42">
        <f>IF($A34="","",COUNTIF('Vendas'!$F$2:$F$101,$A34))</f>
        <v/>
      </c>
      <c r="G34" s="9" t="n"/>
      <c r="H34" s="45">
        <f>IF($G34="","",COUNTIF('Vendas'!$P$2:$P$101,G34))</f>
        <v/>
      </c>
    </row>
    <row r="35">
      <c r="A35" s="10" t="n"/>
      <c r="B35" s="39">
        <f>IF($A35="","",IFERROR(SUMIF('Vendas'!$F$2:$F$101,$A35,'Vendas'!$J$2:$J$101),0))</f>
        <v/>
      </c>
      <c r="C35" s="39">
        <f>IF($A35="","",IFERROR(SUMIF('Vendas'!$F$2:$F$101,$A35,'Vendas'!$N$2:$N$101),0))</f>
        <v/>
      </c>
      <c r="D35" s="47">
        <f>IF($A35="","",IFERROR(SUMIF('Vendas'!$F$2:$F$101,$A35,'Vendas'!$O$2:$O$101)/COUNTIF('Vendas'!$F$2:$F$101,$A35),0))</f>
        <v/>
      </c>
      <c r="E35" s="41">
        <f>IF($A35="","",COUNTIF('Vendas'!$F$2:$F$101,$A35))</f>
        <v/>
      </c>
      <c r="G35" s="13" t="n"/>
      <c r="H35" s="48">
        <f>IF($G35="","",COUNTIF('Vendas'!$P$2:$P$101,G35))</f>
        <v/>
      </c>
    </row>
    <row r="36">
      <c r="A36" s="5" t="n"/>
      <c r="B36" s="37">
        <f>IF($A36="","",IFERROR(SUMIF('Vendas'!$F$2:$F$101,$A36,'Vendas'!$J$2:$J$101),0))</f>
        <v/>
      </c>
      <c r="C36" s="37">
        <f>IF($A36="","",IFERROR(SUMIF('Vendas'!$F$2:$F$101,$A36,'Vendas'!$N$2:$N$101),0))</f>
        <v/>
      </c>
      <c r="D36" s="40">
        <f>IF($A36="","",IFERROR(SUMIF('Vendas'!$F$2:$F$101,$A36,'Vendas'!$O$2:$O$101)/COUNTIF('Vendas'!$F$2:$F$101,$A36),0))</f>
        <v/>
      </c>
      <c r="E36" s="42">
        <f>IF($A36="","",COUNTIF('Vendas'!$F$2:$F$101,$A36))</f>
        <v/>
      </c>
      <c r="G36" s="9" t="n"/>
      <c r="H36" s="45">
        <f>IF($G36="","",COUNTIF('Vendas'!$P$2:$P$101,G36))</f>
        <v/>
      </c>
    </row>
    <row r="37">
      <c r="A37" s="10" t="n"/>
      <c r="B37" s="39">
        <f>IF($A37="","",IFERROR(SUMIF('Vendas'!$F$2:$F$101,$A37,'Vendas'!$J$2:$J$101),0))</f>
        <v/>
      </c>
      <c r="C37" s="39">
        <f>IF($A37="","",IFERROR(SUMIF('Vendas'!$F$2:$F$101,$A37,'Vendas'!$N$2:$N$101),0))</f>
        <v/>
      </c>
      <c r="D37" s="47">
        <f>IF($A37="","",IFERROR(SUMIF('Vendas'!$F$2:$F$101,$A37,'Vendas'!$O$2:$O$101)/COUNTIF('Vendas'!$F$2:$F$101,$A37),0))</f>
        <v/>
      </c>
      <c r="E37" s="41">
        <f>IF($A37="","",COUNTIF('Vendas'!$F$2:$F$101,$A37))</f>
        <v/>
      </c>
      <c r="G37" s="13" t="n"/>
      <c r="H37" s="48">
        <f>IF($G37="","",COUNTIF('Vendas'!$P$2:$P$101,G37))</f>
        <v/>
      </c>
    </row>
    <row r="38">
      <c r="A38" s="5" t="n"/>
      <c r="B38" s="37">
        <f>IF($A38="","",IFERROR(SUMIF('Vendas'!$F$2:$F$101,$A38,'Vendas'!$J$2:$J$101),0))</f>
        <v/>
      </c>
      <c r="C38" s="37">
        <f>IF($A38="","",IFERROR(SUMIF('Vendas'!$F$2:$F$101,$A38,'Vendas'!$N$2:$N$101),0))</f>
        <v/>
      </c>
      <c r="D38" s="40">
        <f>IF($A38="","",IFERROR(SUMIF('Vendas'!$F$2:$F$101,$A38,'Vendas'!$O$2:$O$101)/COUNTIF('Vendas'!$F$2:$F$101,$A38),0))</f>
        <v/>
      </c>
      <c r="E38" s="42">
        <f>IF($A38="","",COUNTIF('Vendas'!$F$2:$F$101,$A38))</f>
        <v/>
      </c>
      <c r="G38" s="9" t="n"/>
      <c r="H38" s="45">
        <f>IF($G38="","",COUNTIF('Vendas'!$P$2:$P$101,G38))</f>
        <v/>
      </c>
    </row>
    <row r="39">
      <c r="A39" s="10" t="n"/>
      <c r="B39" s="39">
        <f>IF($A39="","",IFERROR(SUMIF('Vendas'!$F$2:$F$101,$A39,'Vendas'!$J$2:$J$101),0))</f>
        <v/>
      </c>
      <c r="C39" s="39">
        <f>IF($A39="","",IFERROR(SUMIF('Vendas'!$F$2:$F$101,$A39,'Vendas'!$N$2:$N$101),0))</f>
        <v/>
      </c>
      <c r="D39" s="47">
        <f>IF($A39="","",IFERROR(SUMIF('Vendas'!$F$2:$F$101,$A39,'Vendas'!$O$2:$O$101)/COUNTIF('Vendas'!$F$2:$F$101,$A39),0))</f>
        <v/>
      </c>
      <c r="E39" s="41">
        <f>IF($A39="","",COUNTIF('Vendas'!$F$2:$F$101,$A39))</f>
        <v/>
      </c>
      <c r="G39" s="13" t="n"/>
      <c r="H39" s="48">
        <f>IF($G39="","",COUNTIF('Vendas'!$P$2:$P$101,G39))</f>
        <v/>
      </c>
    </row>
    <row r="40">
      <c r="A40" s="5" t="n"/>
      <c r="B40" s="37">
        <f>IF($A40="","",IFERROR(SUMIF('Vendas'!$F$2:$F$101,$A40,'Vendas'!$J$2:$J$101),0))</f>
        <v/>
      </c>
      <c r="C40" s="37">
        <f>IF($A40="","",IFERROR(SUMIF('Vendas'!$F$2:$F$101,$A40,'Vendas'!$N$2:$N$101),0))</f>
        <v/>
      </c>
      <c r="D40" s="40">
        <f>IF($A40="","",IFERROR(SUMIF('Vendas'!$F$2:$F$101,$A40,'Vendas'!$O$2:$O$101)/COUNTIF('Vendas'!$F$2:$F$101,$A40),0))</f>
        <v/>
      </c>
      <c r="E40" s="42">
        <f>IF($A40="","",COUNTIF('Vendas'!$F$2:$F$101,$A40))</f>
        <v/>
      </c>
      <c r="G40" s="9" t="n"/>
      <c r="H40" s="45">
        <f>IF($G40="","",COUNTIF('Vendas'!$P$2:$P$101,G40))</f>
        <v/>
      </c>
    </row>
    <row r="41">
      <c r="A41" s="10" t="n"/>
      <c r="B41" s="39">
        <f>IF($A41="","",IFERROR(SUMIF('Vendas'!$F$2:$F$101,$A41,'Vendas'!$J$2:$J$101),0))</f>
        <v/>
      </c>
      <c r="C41" s="39">
        <f>IF($A41="","",IFERROR(SUMIF('Vendas'!$F$2:$F$101,$A41,'Vendas'!$N$2:$N$101),0))</f>
        <v/>
      </c>
      <c r="D41" s="47">
        <f>IF($A41="","",IFERROR(SUMIF('Vendas'!$F$2:$F$101,$A41,'Vendas'!$O$2:$O$101)/COUNTIF('Vendas'!$F$2:$F$101,$A41),0))</f>
        <v/>
      </c>
      <c r="E41" s="41">
        <f>IF($A41="","",COUNTIF('Vendas'!$F$2:$F$101,$A41))</f>
        <v/>
      </c>
      <c r="G41" s="13" t="n"/>
      <c r="H41" s="48">
        <f>IF($G41="","",COUNTIF('Vendas'!$P$2:$P$101,G41))</f>
        <v/>
      </c>
    </row>
    <row r="42">
      <c r="A42" s="5" t="n"/>
      <c r="B42" s="37">
        <f>IF($A42="","",IFERROR(SUMIF('Vendas'!$F$2:$F$101,$A42,'Vendas'!$J$2:$J$101),0))</f>
        <v/>
      </c>
      <c r="C42" s="37">
        <f>IF($A42="","",IFERROR(SUMIF('Vendas'!$F$2:$F$101,$A42,'Vendas'!$N$2:$N$101),0))</f>
        <v/>
      </c>
      <c r="D42" s="40">
        <f>IF($A42="","",IFERROR(SUMIF('Vendas'!$F$2:$F$101,$A42,'Vendas'!$O$2:$O$101)/COUNTIF('Vendas'!$F$2:$F$101,$A42),0))</f>
        <v/>
      </c>
      <c r="E42" s="42">
        <f>IF($A42="","",COUNTIF('Vendas'!$F$2:$F$101,$A42))</f>
        <v/>
      </c>
      <c r="G42" s="9" t="n"/>
      <c r="H42" s="45">
        <f>IF($G42="","",COUNTIF('Vendas'!$P$2:$P$101,G42))</f>
        <v/>
      </c>
    </row>
    <row r="43">
      <c r="A43" s="10" t="n"/>
      <c r="B43" s="39">
        <f>IF($A43="","",IFERROR(SUMIF('Vendas'!$F$2:$F$101,$A43,'Vendas'!$J$2:$J$101),0))</f>
        <v/>
      </c>
      <c r="C43" s="39">
        <f>IF($A43="","",IFERROR(SUMIF('Vendas'!$F$2:$F$101,$A43,'Vendas'!$N$2:$N$101),0))</f>
        <v/>
      </c>
      <c r="D43" s="47">
        <f>IF($A43="","",IFERROR(SUMIF('Vendas'!$F$2:$F$101,$A43,'Vendas'!$O$2:$O$101)/COUNTIF('Vendas'!$F$2:$F$101,$A43),0))</f>
        <v/>
      </c>
      <c r="E43" s="41">
        <f>IF($A43="","",COUNTIF('Vendas'!$F$2:$F$101,$A43))</f>
        <v/>
      </c>
      <c r="G43" s="13" t="n"/>
      <c r="H43" s="48">
        <f>IF($G43="","",COUNTIF('Vendas'!$P$2:$P$101,G43))</f>
        <v/>
      </c>
    </row>
    <row r="44">
      <c r="A44" s="5" t="n"/>
      <c r="B44" s="37">
        <f>IF($A44="","",IFERROR(SUMIF('Vendas'!$F$2:$F$101,$A44,'Vendas'!$J$2:$J$101),0))</f>
        <v/>
      </c>
      <c r="C44" s="37">
        <f>IF($A44="","",IFERROR(SUMIF('Vendas'!$F$2:$F$101,$A44,'Vendas'!$N$2:$N$101),0))</f>
        <v/>
      </c>
      <c r="D44" s="40">
        <f>IF($A44="","",IFERROR(SUMIF('Vendas'!$F$2:$F$101,$A44,'Vendas'!$O$2:$O$101)/COUNTIF('Vendas'!$F$2:$F$101,$A44),0))</f>
        <v/>
      </c>
      <c r="E44" s="42">
        <f>IF($A44="","",COUNTIF('Vendas'!$F$2:$F$101,$A44))</f>
        <v/>
      </c>
      <c r="G44" s="9" t="n"/>
      <c r="H44" s="45">
        <f>IF($G44="","",COUNTIF('Vendas'!$P$2:$P$101,G44))</f>
        <v/>
      </c>
    </row>
    <row r="45">
      <c r="A45" s="10" t="n"/>
      <c r="B45" s="39">
        <f>IF($A45="","",IFERROR(SUMIF('Vendas'!$F$2:$F$101,$A45,'Vendas'!$J$2:$J$101),0))</f>
        <v/>
      </c>
      <c r="C45" s="39">
        <f>IF($A45="","",IFERROR(SUMIF('Vendas'!$F$2:$F$101,$A45,'Vendas'!$N$2:$N$101),0))</f>
        <v/>
      </c>
      <c r="D45" s="47">
        <f>IF($A45="","",IFERROR(SUMIF('Vendas'!$F$2:$F$101,$A45,'Vendas'!$O$2:$O$101)/COUNTIF('Vendas'!$F$2:$F$101,$A45),0))</f>
        <v/>
      </c>
      <c r="E45" s="41">
        <f>IF($A45="","",COUNTIF('Vendas'!$F$2:$F$101,$A45))</f>
        <v/>
      </c>
      <c r="G45" s="13" t="n"/>
      <c r="H45" s="48">
        <f>IF($G45="","",COUNTIF('Vendas'!$P$2:$P$101,G45))</f>
        <v/>
      </c>
    </row>
    <row r="46">
      <c r="A46" s="5" t="n"/>
      <c r="B46" s="37">
        <f>IF($A46="","",IFERROR(SUMIF('Vendas'!$F$2:$F$101,$A46,'Vendas'!$J$2:$J$101),0))</f>
        <v/>
      </c>
      <c r="C46" s="37">
        <f>IF($A46="","",IFERROR(SUMIF('Vendas'!$F$2:$F$101,$A46,'Vendas'!$N$2:$N$101),0))</f>
        <v/>
      </c>
      <c r="D46" s="40">
        <f>IF($A46="","",IFERROR(SUMIF('Vendas'!$F$2:$F$101,$A46,'Vendas'!$O$2:$O$101)/COUNTIF('Vendas'!$F$2:$F$101,$A46),0))</f>
        <v/>
      </c>
      <c r="E46" s="42">
        <f>IF($A46="","",COUNTIF('Vendas'!$F$2:$F$101,$A46))</f>
        <v/>
      </c>
      <c r="G46" s="9" t="n"/>
      <c r="H46" s="45">
        <f>IF($G46="","",COUNTIF('Vendas'!$P$2:$P$101,G46))</f>
        <v/>
      </c>
    </row>
    <row r="47">
      <c r="A47" s="10" t="n"/>
      <c r="B47" s="39">
        <f>IF($A47="","",IFERROR(SUMIF('Vendas'!$F$2:$F$101,$A47,'Vendas'!$J$2:$J$101),0))</f>
        <v/>
      </c>
      <c r="C47" s="39">
        <f>IF($A47="","",IFERROR(SUMIF('Vendas'!$F$2:$F$101,$A47,'Vendas'!$N$2:$N$101),0))</f>
        <v/>
      </c>
      <c r="D47" s="47">
        <f>IF($A47="","",IFERROR(SUMIF('Vendas'!$F$2:$F$101,$A47,'Vendas'!$O$2:$O$101)/COUNTIF('Vendas'!$F$2:$F$101,$A47),0))</f>
        <v/>
      </c>
      <c r="E47" s="41">
        <f>IF($A47="","",COUNTIF('Vendas'!$F$2:$F$101,$A47))</f>
        <v/>
      </c>
      <c r="G47" s="13" t="n"/>
      <c r="H47" s="48">
        <f>IF($G47="","",COUNTIF('Vendas'!$P$2:$P$101,G47))</f>
        <v/>
      </c>
    </row>
    <row r="48">
      <c r="A48" s="5" t="n"/>
      <c r="B48" s="37">
        <f>IF($A48="","",IFERROR(SUMIF('Vendas'!$F$2:$F$101,$A48,'Vendas'!$J$2:$J$101),0))</f>
        <v/>
      </c>
      <c r="C48" s="37">
        <f>IF($A48="","",IFERROR(SUMIF('Vendas'!$F$2:$F$101,$A48,'Vendas'!$N$2:$N$101),0))</f>
        <v/>
      </c>
      <c r="D48" s="40">
        <f>IF($A48="","",IFERROR(SUMIF('Vendas'!$F$2:$F$101,$A48,'Vendas'!$O$2:$O$101)/COUNTIF('Vendas'!$F$2:$F$101,$A48),0))</f>
        <v/>
      </c>
      <c r="E48" s="42">
        <f>IF($A48="","",COUNTIF('Vendas'!$F$2:$F$101,$A48))</f>
        <v/>
      </c>
      <c r="G48" s="9" t="n"/>
      <c r="H48" s="45">
        <f>IF($G48="","",COUNTIF('Vendas'!$P$2:$P$101,G48))</f>
        <v/>
      </c>
    </row>
    <row r="49">
      <c r="A49" s="10" t="n"/>
      <c r="B49" s="39">
        <f>IF($A49="","",IFERROR(SUMIF('Vendas'!$F$2:$F$101,$A49,'Vendas'!$J$2:$J$101),0))</f>
        <v/>
      </c>
      <c r="C49" s="39">
        <f>IF($A49="","",IFERROR(SUMIF('Vendas'!$F$2:$F$101,$A49,'Vendas'!$N$2:$N$101),0))</f>
        <v/>
      </c>
      <c r="D49" s="47">
        <f>IF($A49="","",IFERROR(SUMIF('Vendas'!$F$2:$F$101,$A49,'Vendas'!$O$2:$O$101)/COUNTIF('Vendas'!$F$2:$F$101,$A49),0))</f>
        <v/>
      </c>
      <c r="E49" s="41">
        <f>IF($A49="","",COUNTIF('Vendas'!$F$2:$F$101,$A49))</f>
        <v/>
      </c>
      <c r="G49" s="13" t="n"/>
      <c r="H49" s="48">
        <f>IF($G49="","",COUNTIF('Vendas'!$P$2:$P$101,G49))</f>
        <v/>
      </c>
    </row>
    <row r="50">
      <c r="A50" s="5" t="n"/>
      <c r="B50" s="37">
        <f>IF($A50="","",IFERROR(SUMIF('Vendas'!$F$2:$F$101,$A50,'Vendas'!$J$2:$J$101),0))</f>
        <v/>
      </c>
      <c r="C50" s="37">
        <f>IF($A50="","",IFERROR(SUMIF('Vendas'!$F$2:$F$101,$A50,'Vendas'!$N$2:$N$101),0))</f>
        <v/>
      </c>
      <c r="D50" s="40">
        <f>IF($A50="","",IFERROR(SUMIF('Vendas'!$F$2:$F$101,$A50,'Vendas'!$O$2:$O$101)/COUNTIF('Vendas'!$F$2:$F$101,$A50),0))</f>
        <v/>
      </c>
      <c r="E50" s="42">
        <f>IF($A50="","",COUNTIF('Vendas'!$F$2:$F$101,$A50))</f>
        <v/>
      </c>
      <c r="G50" s="9" t="n"/>
      <c r="H50" s="45">
        <f>IF($G50="","",COUNTIF('Vendas'!$P$2:$P$101,G50))</f>
        <v/>
      </c>
    </row>
    <row r="51">
      <c r="A51" s="10" t="n"/>
      <c r="B51" s="39">
        <f>IF($A51="","",IFERROR(SUMIF('Vendas'!$F$2:$F$101,$A51,'Vendas'!$J$2:$J$101),0))</f>
        <v/>
      </c>
      <c r="C51" s="39">
        <f>IF($A51="","",IFERROR(SUMIF('Vendas'!$F$2:$F$101,$A51,'Vendas'!$N$2:$N$101),0))</f>
        <v/>
      </c>
      <c r="D51" s="47">
        <f>IF($A51="","",IFERROR(SUMIF('Vendas'!$F$2:$F$101,$A51,'Vendas'!$O$2:$O$101)/COUNTIF('Vendas'!$F$2:$F$101,$A51),0))</f>
        <v/>
      </c>
      <c r="E51" s="41">
        <f>IF($A51="","",COUNTIF('Vendas'!$F$2:$F$101,$A51))</f>
        <v/>
      </c>
      <c r="G51" s="13" t="n"/>
      <c r="H51" s="48">
        <f>IF($G51="","",COUNTIF('Vendas'!$P$2:$P$101,G51))</f>
        <v/>
      </c>
    </row>
    <row r="52">
      <c r="A52" s="5" t="n"/>
      <c r="B52" s="37">
        <f>IF($A52="","",IFERROR(SUMIF('Vendas'!$F$2:$F$101,$A52,'Vendas'!$J$2:$J$101),0))</f>
        <v/>
      </c>
      <c r="C52" s="37">
        <f>IF($A52="","",IFERROR(SUMIF('Vendas'!$F$2:$F$101,$A52,'Vendas'!$N$2:$N$101),0))</f>
        <v/>
      </c>
      <c r="D52" s="40">
        <f>IF($A52="","",IFERROR(SUMIF('Vendas'!$F$2:$F$101,$A52,'Vendas'!$O$2:$O$101)/COUNTIF('Vendas'!$F$2:$F$101,$A52),0))</f>
        <v/>
      </c>
      <c r="E52" s="42">
        <f>IF($A52="","",COUNTIF('Vendas'!$F$2:$F$101,$A52))</f>
        <v/>
      </c>
      <c r="G52" s="9" t="n"/>
      <c r="H52" s="45">
        <f>IF($G52="","",COUNTIF('Vendas'!$P$2:$P$101,G52))</f>
        <v/>
      </c>
    </row>
    <row r="53">
      <c r="A53" s="10" t="n"/>
      <c r="B53" s="39">
        <f>IF($A53="","",IFERROR(SUMIF('Vendas'!$F$2:$F$101,$A53,'Vendas'!$J$2:$J$101),0))</f>
        <v/>
      </c>
      <c r="C53" s="39">
        <f>IF($A53="","",IFERROR(SUMIF('Vendas'!$F$2:$F$101,$A53,'Vendas'!$N$2:$N$101),0))</f>
        <v/>
      </c>
      <c r="D53" s="47">
        <f>IF($A53="","",IFERROR(SUMIF('Vendas'!$F$2:$F$101,$A53,'Vendas'!$O$2:$O$101)/COUNTIF('Vendas'!$F$2:$F$101,$A53),0))</f>
        <v/>
      </c>
      <c r="E53" s="41">
        <f>IF($A53="","",COUNTIF('Vendas'!$F$2:$F$101,$A53))</f>
        <v/>
      </c>
      <c r="G53" s="13" t="n"/>
      <c r="H53" s="48">
        <f>IF($G53="","",COUNTIF('Vendas'!$P$2:$P$101,G53))</f>
        <v/>
      </c>
    </row>
    <row r="54">
      <c r="A54" s="5" t="n"/>
      <c r="B54" s="37">
        <f>IF($A54="","",IFERROR(SUMIF('Vendas'!$F$2:$F$101,$A54,'Vendas'!$J$2:$J$101),0))</f>
        <v/>
      </c>
      <c r="C54" s="37">
        <f>IF($A54="","",IFERROR(SUMIF('Vendas'!$F$2:$F$101,$A54,'Vendas'!$N$2:$N$101),0))</f>
        <v/>
      </c>
      <c r="D54" s="40">
        <f>IF($A54="","",IFERROR(SUMIF('Vendas'!$F$2:$F$101,$A54,'Vendas'!$O$2:$O$101)/COUNTIF('Vendas'!$F$2:$F$101,$A54),0))</f>
        <v/>
      </c>
      <c r="E54" s="42">
        <f>IF($A54="","",COUNTIF('Vendas'!$F$2:$F$101,$A54))</f>
        <v/>
      </c>
      <c r="G54" s="9" t="n"/>
      <c r="H54" s="45">
        <f>IF($G54="","",COUNTIF('Vendas'!$P$2:$P$101,G54))</f>
        <v/>
      </c>
    </row>
    <row r="55">
      <c r="A55" s="10" t="n"/>
      <c r="B55" s="39">
        <f>IF($A55="","",IFERROR(SUMIF('Vendas'!$F$2:$F$101,$A55,'Vendas'!$J$2:$J$101),0))</f>
        <v/>
      </c>
      <c r="C55" s="39">
        <f>IF($A55="","",IFERROR(SUMIF('Vendas'!$F$2:$F$101,$A55,'Vendas'!$N$2:$N$101),0))</f>
        <v/>
      </c>
      <c r="D55" s="47">
        <f>IF($A55="","",IFERROR(SUMIF('Vendas'!$F$2:$F$101,$A55,'Vendas'!$O$2:$O$101)/COUNTIF('Vendas'!$F$2:$F$101,$A55),0))</f>
        <v/>
      </c>
      <c r="E55" s="41">
        <f>IF($A55="","",COUNTIF('Vendas'!$F$2:$F$101,$A55))</f>
        <v/>
      </c>
      <c r="G55" s="13" t="n"/>
      <c r="H55" s="48">
        <f>IF($G55="","",COUNTIF('Vendas'!$P$2:$P$101,G55))</f>
        <v/>
      </c>
    </row>
    <row r="56">
      <c r="A56" s="5" t="n"/>
      <c r="B56" s="37">
        <f>IF($A56="","",IFERROR(SUMIF('Vendas'!$F$2:$F$101,$A56,'Vendas'!$J$2:$J$101),0))</f>
        <v/>
      </c>
      <c r="C56" s="37">
        <f>IF($A56="","",IFERROR(SUMIF('Vendas'!$F$2:$F$101,$A56,'Vendas'!$N$2:$N$101),0))</f>
        <v/>
      </c>
      <c r="D56" s="40">
        <f>IF($A56="","",IFERROR(SUMIF('Vendas'!$F$2:$F$101,$A56,'Vendas'!$O$2:$O$101)/COUNTIF('Vendas'!$F$2:$F$101,$A56),0))</f>
        <v/>
      </c>
      <c r="E56" s="42">
        <f>IF($A56="","",COUNTIF('Vendas'!$F$2:$F$101,$A56))</f>
        <v/>
      </c>
      <c r="G56" s="9" t="n"/>
      <c r="H56" s="45">
        <f>IF($G56="","",COUNTIF('Vendas'!$P$2:$P$101,G56))</f>
        <v/>
      </c>
    </row>
    <row r="57">
      <c r="A57" s="10" t="n"/>
      <c r="B57" s="39">
        <f>IF($A57="","",IFERROR(SUMIF('Vendas'!$F$2:$F$101,$A57,'Vendas'!$J$2:$J$101),0))</f>
        <v/>
      </c>
      <c r="C57" s="39">
        <f>IF($A57="","",IFERROR(SUMIF('Vendas'!$F$2:$F$101,$A57,'Vendas'!$N$2:$N$101),0))</f>
        <v/>
      </c>
      <c r="D57" s="47">
        <f>IF($A57="","",IFERROR(SUMIF('Vendas'!$F$2:$F$101,$A57,'Vendas'!$O$2:$O$101)/COUNTIF('Vendas'!$F$2:$F$101,$A57),0))</f>
        <v/>
      </c>
      <c r="E57" s="41">
        <f>IF($A57="","",COUNTIF('Vendas'!$F$2:$F$101,$A57))</f>
        <v/>
      </c>
      <c r="G57" s="13" t="n"/>
      <c r="H57" s="48">
        <f>IF($G57="","",COUNTIF('Vendas'!$P$2:$P$101,G57))</f>
        <v/>
      </c>
    </row>
    <row r="58">
      <c r="A58" s="5" t="n"/>
      <c r="B58" s="37">
        <f>IF($A58="","",IFERROR(SUMIF('Vendas'!$F$2:$F$101,$A58,'Vendas'!$J$2:$J$101),0))</f>
        <v/>
      </c>
      <c r="C58" s="37">
        <f>IF($A58="","",IFERROR(SUMIF('Vendas'!$F$2:$F$101,$A58,'Vendas'!$N$2:$N$101),0))</f>
        <v/>
      </c>
      <c r="D58" s="40">
        <f>IF($A58="","",IFERROR(SUMIF('Vendas'!$F$2:$F$101,$A58,'Vendas'!$O$2:$O$101)/COUNTIF('Vendas'!$F$2:$F$101,$A58),0))</f>
        <v/>
      </c>
      <c r="E58" s="42">
        <f>IF($A58="","",COUNTIF('Vendas'!$F$2:$F$101,$A58))</f>
        <v/>
      </c>
      <c r="G58" s="9" t="n"/>
      <c r="H58" s="45">
        <f>IF($G58="","",COUNTIF('Vendas'!$P$2:$P$101,G58))</f>
        <v/>
      </c>
    </row>
    <row r="59">
      <c r="A59" s="10" t="n"/>
      <c r="B59" s="39">
        <f>IF($A59="","",IFERROR(SUMIF('Vendas'!$F$2:$F$101,$A59,'Vendas'!$J$2:$J$101),0))</f>
        <v/>
      </c>
      <c r="C59" s="39">
        <f>IF($A59="","",IFERROR(SUMIF('Vendas'!$F$2:$F$101,$A59,'Vendas'!$N$2:$N$101),0))</f>
        <v/>
      </c>
      <c r="D59" s="47">
        <f>IF($A59="","",IFERROR(SUMIF('Vendas'!$F$2:$F$101,$A59,'Vendas'!$O$2:$O$101)/COUNTIF('Vendas'!$F$2:$F$101,$A59),0))</f>
        <v/>
      </c>
      <c r="E59" s="41">
        <f>IF($A59="","",COUNTIF('Vendas'!$F$2:$F$101,$A59))</f>
        <v/>
      </c>
      <c r="G59" s="13" t="n"/>
      <c r="H59" s="48">
        <f>IF($G59="","",COUNTIF('Vendas'!$P$2:$P$101,G59))</f>
        <v/>
      </c>
    </row>
    <row r="60">
      <c r="A60" s="5" t="n"/>
      <c r="B60" s="37">
        <f>IF($A60="","",IFERROR(SUMIF('Vendas'!$F$2:$F$101,$A60,'Vendas'!$J$2:$J$101),0))</f>
        <v/>
      </c>
      <c r="C60" s="37">
        <f>IF($A60="","",IFERROR(SUMIF('Vendas'!$F$2:$F$101,$A60,'Vendas'!$N$2:$N$101),0))</f>
        <v/>
      </c>
      <c r="D60" s="40">
        <f>IF($A60="","",IFERROR(SUMIF('Vendas'!$F$2:$F$101,$A60,'Vendas'!$O$2:$O$101)/COUNTIF('Vendas'!$F$2:$F$101,$A60),0))</f>
        <v/>
      </c>
      <c r="E60" s="42">
        <f>IF($A60="","",COUNTIF('Vendas'!$F$2:$F$101,$A60))</f>
        <v/>
      </c>
      <c r="G60" s="9" t="n"/>
      <c r="H60" s="45">
        <f>IF($G60="","",COUNTIF('Vendas'!$P$2:$P$101,G60))</f>
        <v/>
      </c>
    </row>
    <row r="61">
      <c r="A61" s="10" t="n"/>
      <c r="B61" s="39">
        <f>IF($A61="","",IFERROR(SUMIF('Vendas'!$F$2:$F$101,$A61,'Vendas'!$J$2:$J$101),0))</f>
        <v/>
      </c>
      <c r="C61" s="39">
        <f>IF($A61="","",IFERROR(SUMIF('Vendas'!$F$2:$F$101,$A61,'Vendas'!$N$2:$N$101),0))</f>
        <v/>
      </c>
      <c r="D61" s="47">
        <f>IF($A61="","",IFERROR(SUMIF('Vendas'!$F$2:$F$101,$A61,'Vendas'!$O$2:$O$101)/COUNTIF('Vendas'!$F$2:$F$101,$A61),0))</f>
        <v/>
      </c>
      <c r="E61" s="41">
        <f>IF($A61="","",COUNTIF('Vendas'!$F$2:$F$101,$A61))</f>
        <v/>
      </c>
      <c r="G61" s="13" t="n"/>
      <c r="H61" s="48">
        <f>IF($G61="","",COUNTIF('Vendas'!$P$2:$P$101,G61))</f>
        <v/>
      </c>
    </row>
    <row r="62">
      <c r="A62" s="5" t="n"/>
      <c r="B62" s="37">
        <f>IF($A62="","",IFERROR(SUMIF('Vendas'!$F$2:$F$101,$A62,'Vendas'!$J$2:$J$101),0))</f>
        <v/>
      </c>
      <c r="C62" s="37">
        <f>IF($A62="","",IFERROR(SUMIF('Vendas'!$F$2:$F$101,$A62,'Vendas'!$N$2:$N$101),0))</f>
        <v/>
      </c>
      <c r="D62" s="40">
        <f>IF($A62="","",IFERROR(SUMIF('Vendas'!$F$2:$F$101,$A62,'Vendas'!$O$2:$O$101)/COUNTIF('Vendas'!$F$2:$F$101,$A62),0))</f>
        <v/>
      </c>
      <c r="E62" s="42">
        <f>IF($A62="","",COUNTIF('Vendas'!$F$2:$F$101,$A62))</f>
        <v/>
      </c>
      <c r="G62" s="9" t="n"/>
      <c r="H62" s="45">
        <f>IF($G62="","",COUNTIF('Vendas'!$P$2:$P$101,G62))</f>
        <v/>
      </c>
    </row>
    <row r="63">
      <c r="A63" s="10" t="n"/>
      <c r="B63" s="39">
        <f>IF($A63="","",IFERROR(SUMIF('Vendas'!$F$2:$F$101,$A63,'Vendas'!$J$2:$J$101),0))</f>
        <v/>
      </c>
      <c r="C63" s="39">
        <f>IF($A63="","",IFERROR(SUMIF('Vendas'!$F$2:$F$101,$A63,'Vendas'!$N$2:$N$101),0))</f>
        <v/>
      </c>
      <c r="D63" s="47">
        <f>IF($A63="","",IFERROR(SUMIF('Vendas'!$F$2:$F$101,$A63,'Vendas'!$O$2:$O$101)/COUNTIF('Vendas'!$F$2:$F$101,$A63),0))</f>
        <v/>
      </c>
      <c r="E63" s="41">
        <f>IF($A63="","",COUNTIF('Vendas'!$F$2:$F$101,$A63))</f>
        <v/>
      </c>
      <c r="G63" s="13" t="n"/>
      <c r="H63" s="48">
        <f>IF($G63="","",COUNTIF('Vendas'!$P$2:$P$101,G63))</f>
        <v/>
      </c>
    </row>
    <row r="64">
      <c r="A64" s="5" t="n"/>
      <c r="B64" s="37">
        <f>IF($A64="","",IFERROR(SUMIF('Vendas'!$F$2:$F$101,$A64,'Vendas'!$J$2:$J$101),0))</f>
        <v/>
      </c>
      <c r="C64" s="37">
        <f>IF($A64="","",IFERROR(SUMIF('Vendas'!$F$2:$F$101,$A64,'Vendas'!$N$2:$N$101),0))</f>
        <v/>
      </c>
      <c r="D64" s="40">
        <f>IF($A64="","",IFERROR(SUMIF('Vendas'!$F$2:$F$101,$A64,'Vendas'!$O$2:$O$101)/COUNTIF('Vendas'!$F$2:$F$101,$A64),0))</f>
        <v/>
      </c>
      <c r="E64" s="42">
        <f>IF($A64="","",COUNTIF('Vendas'!$F$2:$F$101,$A64))</f>
        <v/>
      </c>
      <c r="G64" s="9" t="n"/>
      <c r="H64" s="45">
        <f>IF($G64="","",COUNTIF('Vendas'!$P$2:$P$101,G64))</f>
        <v/>
      </c>
    </row>
    <row r="65">
      <c r="A65" s="10" t="n"/>
      <c r="B65" s="39">
        <f>IF($A65="","",IFERROR(SUMIF('Vendas'!$F$2:$F$101,$A65,'Vendas'!$J$2:$J$101),0))</f>
        <v/>
      </c>
      <c r="C65" s="39">
        <f>IF($A65="","",IFERROR(SUMIF('Vendas'!$F$2:$F$101,$A65,'Vendas'!$N$2:$N$101),0))</f>
        <v/>
      </c>
      <c r="D65" s="47">
        <f>IF($A65="","",IFERROR(SUMIF('Vendas'!$F$2:$F$101,$A65,'Vendas'!$O$2:$O$101)/COUNTIF('Vendas'!$F$2:$F$101,$A65),0))</f>
        <v/>
      </c>
      <c r="E65" s="41">
        <f>IF($A65="","",COUNTIF('Vendas'!$F$2:$F$101,$A65))</f>
        <v/>
      </c>
      <c r="G65" s="13" t="n"/>
      <c r="H65" s="48">
        <f>IF($G65="","",COUNTIF('Vendas'!$P$2:$P$101,G65))</f>
        <v/>
      </c>
    </row>
    <row r="66">
      <c r="A66" s="5" t="n"/>
      <c r="B66" s="37">
        <f>IF($A66="","",IFERROR(SUMIF('Vendas'!$F$2:$F$101,$A66,'Vendas'!$J$2:$J$101),0))</f>
        <v/>
      </c>
      <c r="C66" s="37">
        <f>IF($A66="","",IFERROR(SUMIF('Vendas'!$F$2:$F$101,$A66,'Vendas'!$N$2:$N$101),0))</f>
        <v/>
      </c>
      <c r="D66" s="40">
        <f>IF($A66="","",IFERROR(SUMIF('Vendas'!$F$2:$F$101,$A66,'Vendas'!$O$2:$O$101)/COUNTIF('Vendas'!$F$2:$F$101,$A66),0))</f>
        <v/>
      </c>
      <c r="E66" s="42">
        <f>IF($A66="","",COUNTIF('Vendas'!$F$2:$F$101,$A66))</f>
        <v/>
      </c>
      <c r="G66" s="9" t="n"/>
      <c r="H66" s="45">
        <f>IF($G66="","",COUNTIF('Vendas'!$P$2:$P$101,G66))</f>
        <v/>
      </c>
    </row>
    <row r="67">
      <c r="A67" s="10" t="n"/>
      <c r="B67" s="39">
        <f>IF($A67="","",IFERROR(SUMIF('Vendas'!$F$2:$F$101,$A67,'Vendas'!$J$2:$J$101),0))</f>
        <v/>
      </c>
      <c r="C67" s="39">
        <f>IF($A67="","",IFERROR(SUMIF('Vendas'!$F$2:$F$101,$A67,'Vendas'!$N$2:$N$101),0))</f>
        <v/>
      </c>
      <c r="D67" s="47">
        <f>IF($A67="","",IFERROR(SUMIF('Vendas'!$F$2:$F$101,$A67,'Vendas'!$O$2:$O$101)/COUNTIF('Vendas'!$F$2:$F$101,$A67),0))</f>
        <v/>
      </c>
      <c r="E67" s="41">
        <f>IF($A67="","",COUNTIF('Vendas'!$F$2:$F$101,$A67))</f>
        <v/>
      </c>
      <c r="G67" s="13" t="n"/>
      <c r="H67" s="48">
        <f>IF($G67="","",COUNTIF('Vendas'!$P$2:$P$101,G67))</f>
        <v/>
      </c>
    </row>
    <row r="68">
      <c r="A68" s="5" t="n"/>
      <c r="B68" s="37">
        <f>IF($A68="","",IFERROR(SUMIF('Vendas'!$F$2:$F$101,$A68,'Vendas'!$J$2:$J$101),0))</f>
        <v/>
      </c>
      <c r="C68" s="37">
        <f>IF($A68="","",IFERROR(SUMIF('Vendas'!$F$2:$F$101,$A68,'Vendas'!$N$2:$N$101),0))</f>
        <v/>
      </c>
      <c r="D68" s="40">
        <f>IF($A68="","",IFERROR(SUMIF('Vendas'!$F$2:$F$101,$A68,'Vendas'!$O$2:$O$101)/COUNTIF('Vendas'!$F$2:$F$101,$A68),0))</f>
        <v/>
      </c>
      <c r="E68" s="42">
        <f>IF($A68="","",COUNTIF('Vendas'!$F$2:$F$101,$A68))</f>
        <v/>
      </c>
      <c r="G68" s="9" t="n"/>
      <c r="H68" s="45">
        <f>IF($G68="","",COUNTIF('Vendas'!$P$2:$P$101,G68))</f>
        <v/>
      </c>
    </row>
    <row r="69">
      <c r="A69" s="10" t="n"/>
      <c r="B69" s="39">
        <f>IF($A69="","",IFERROR(SUMIF('Vendas'!$F$2:$F$101,$A69,'Vendas'!$J$2:$J$101),0))</f>
        <v/>
      </c>
      <c r="C69" s="39">
        <f>IF($A69="","",IFERROR(SUMIF('Vendas'!$F$2:$F$101,$A69,'Vendas'!$N$2:$N$101),0))</f>
        <v/>
      </c>
      <c r="D69" s="47">
        <f>IF($A69="","",IFERROR(SUMIF('Vendas'!$F$2:$F$101,$A69,'Vendas'!$O$2:$O$101)/COUNTIF('Vendas'!$F$2:$F$101,$A69),0))</f>
        <v/>
      </c>
      <c r="E69" s="41">
        <f>IF($A69="","",COUNTIF('Vendas'!$F$2:$F$101,$A69))</f>
        <v/>
      </c>
      <c r="G69" s="13" t="n"/>
      <c r="H69" s="48">
        <f>IF($G69="","",COUNTIF('Vendas'!$P$2:$P$101,G69))</f>
        <v/>
      </c>
    </row>
    <row r="70">
      <c r="A70" s="5" t="n"/>
      <c r="B70" s="37">
        <f>IF($A70="","",IFERROR(SUMIF('Vendas'!$F$2:$F$101,$A70,'Vendas'!$J$2:$J$101),0))</f>
        <v/>
      </c>
      <c r="C70" s="37">
        <f>IF($A70="","",IFERROR(SUMIF('Vendas'!$F$2:$F$101,$A70,'Vendas'!$N$2:$N$101),0))</f>
        <v/>
      </c>
      <c r="D70" s="40">
        <f>IF($A70="","",IFERROR(SUMIF('Vendas'!$F$2:$F$101,$A70,'Vendas'!$O$2:$O$101)/COUNTIF('Vendas'!$F$2:$F$101,$A70),0))</f>
        <v/>
      </c>
      <c r="E70" s="42">
        <f>IF($A70="","",COUNTIF('Vendas'!$F$2:$F$101,$A70))</f>
        <v/>
      </c>
      <c r="G70" s="9" t="n"/>
      <c r="H70" s="45">
        <f>IF($G70="","",COUNTIF('Vendas'!$P$2:$P$101,G70))</f>
        <v/>
      </c>
    </row>
    <row r="71">
      <c r="A71" s="10" t="n"/>
      <c r="B71" s="39">
        <f>IF($A71="","",IFERROR(SUMIF('Vendas'!$F$2:$F$101,$A71,'Vendas'!$J$2:$J$101),0))</f>
        <v/>
      </c>
      <c r="C71" s="39">
        <f>IF($A71="","",IFERROR(SUMIF('Vendas'!$F$2:$F$101,$A71,'Vendas'!$N$2:$N$101),0))</f>
        <v/>
      </c>
      <c r="D71" s="47">
        <f>IF($A71="","",IFERROR(SUMIF('Vendas'!$F$2:$F$101,$A71,'Vendas'!$O$2:$O$101)/COUNTIF('Vendas'!$F$2:$F$101,$A71),0))</f>
        <v/>
      </c>
      <c r="E71" s="41">
        <f>IF($A71="","",COUNTIF('Vendas'!$F$2:$F$101,$A71))</f>
        <v/>
      </c>
      <c r="G71" s="13" t="n"/>
      <c r="H71" s="48">
        <f>IF($G71="","",COUNTIF('Vendas'!$P$2:$P$101,G71))</f>
        <v/>
      </c>
    </row>
    <row r="72">
      <c r="A72" s="5" t="n"/>
      <c r="B72" s="37">
        <f>IF($A72="","",IFERROR(SUMIF('Vendas'!$F$2:$F$101,$A72,'Vendas'!$J$2:$J$101),0))</f>
        <v/>
      </c>
      <c r="C72" s="37">
        <f>IF($A72="","",IFERROR(SUMIF('Vendas'!$F$2:$F$101,$A72,'Vendas'!$N$2:$N$101),0))</f>
        <v/>
      </c>
      <c r="D72" s="40">
        <f>IF($A72="","",IFERROR(SUMIF('Vendas'!$F$2:$F$101,$A72,'Vendas'!$O$2:$O$101)/COUNTIF('Vendas'!$F$2:$F$101,$A72),0))</f>
        <v/>
      </c>
      <c r="E72" s="42">
        <f>IF($A72="","",COUNTIF('Vendas'!$F$2:$F$101,$A72))</f>
        <v/>
      </c>
      <c r="G72" s="9" t="n"/>
      <c r="H72" s="45">
        <f>IF($G72="","",COUNTIF('Vendas'!$P$2:$P$101,G72))</f>
        <v/>
      </c>
    </row>
    <row r="73">
      <c r="A73" s="10" t="n"/>
      <c r="B73" s="39">
        <f>IF($A73="","",IFERROR(SUMIF('Vendas'!$F$2:$F$101,$A73,'Vendas'!$J$2:$J$101),0))</f>
        <v/>
      </c>
      <c r="C73" s="39">
        <f>IF($A73="","",IFERROR(SUMIF('Vendas'!$F$2:$F$101,$A73,'Vendas'!$N$2:$N$101),0))</f>
        <v/>
      </c>
      <c r="D73" s="47">
        <f>IF($A73="","",IFERROR(SUMIF('Vendas'!$F$2:$F$101,$A73,'Vendas'!$O$2:$O$101)/COUNTIF('Vendas'!$F$2:$F$101,$A73),0))</f>
        <v/>
      </c>
      <c r="E73" s="41">
        <f>IF($A73="","",COUNTIF('Vendas'!$F$2:$F$101,$A73))</f>
        <v/>
      </c>
      <c r="G73" s="13" t="n"/>
      <c r="H73" s="48">
        <f>IF($G73="","",COUNTIF('Vendas'!$P$2:$P$101,G73))</f>
        <v/>
      </c>
    </row>
    <row r="74">
      <c r="A74" s="5" t="n"/>
      <c r="B74" s="37">
        <f>IF($A74="","",IFERROR(SUMIF('Vendas'!$F$2:$F$101,$A74,'Vendas'!$J$2:$J$101),0))</f>
        <v/>
      </c>
      <c r="C74" s="37">
        <f>IF($A74="","",IFERROR(SUMIF('Vendas'!$F$2:$F$101,$A74,'Vendas'!$N$2:$N$101),0))</f>
        <v/>
      </c>
      <c r="D74" s="40">
        <f>IF($A74="","",IFERROR(SUMIF('Vendas'!$F$2:$F$101,$A74,'Vendas'!$O$2:$O$101)/COUNTIF('Vendas'!$F$2:$F$101,$A74),0))</f>
        <v/>
      </c>
      <c r="E74" s="42">
        <f>IF($A74="","",COUNTIF('Vendas'!$F$2:$F$101,$A74))</f>
        <v/>
      </c>
      <c r="G74" s="9" t="n"/>
      <c r="H74" s="45">
        <f>IF($G74="","",COUNTIF('Vendas'!$P$2:$P$101,G74))</f>
        <v/>
      </c>
    </row>
    <row r="75">
      <c r="A75" s="10" t="n"/>
      <c r="B75" s="39">
        <f>IF($A75="","",IFERROR(SUMIF('Vendas'!$F$2:$F$101,$A75,'Vendas'!$J$2:$J$101),0))</f>
        <v/>
      </c>
      <c r="C75" s="39">
        <f>IF($A75="","",IFERROR(SUMIF('Vendas'!$F$2:$F$101,$A75,'Vendas'!$N$2:$N$101),0))</f>
        <v/>
      </c>
      <c r="D75" s="47">
        <f>IF($A75="","",IFERROR(SUMIF('Vendas'!$F$2:$F$101,$A75,'Vendas'!$O$2:$O$101)/COUNTIF('Vendas'!$F$2:$F$101,$A75),0))</f>
        <v/>
      </c>
      <c r="E75" s="41">
        <f>IF($A75="","",COUNTIF('Vendas'!$F$2:$F$101,$A75))</f>
        <v/>
      </c>
      <c r="G75" s="13" t="n"/>
      <c r="H75" s="48">
        <f>IF($G75="","",COUNTIF('Vendas'!$P$2:$P$101,G75))</f>
        <v/>
      </c>
    </row>
    <row r="76">
      <c r="A76" s="5" t="n"/>
      <c r="B76" s="37">
        <f>IF($A76="","",IFERROR(SUMIF('Vendas'!$F$2:$F$101,$A76,'Vendas'!$J$2:$J$101),0))</f>
        <v/>
      </c>
      <c r="C76" s="37">
        <f>IF($A76="","",IFERROR(SUMIF('Vendas'!$F$2:$F$101,$A76,'Vendas'!$N$2:$N$101),0))</f>
        <v/>
      </c>
      <c r="D76" s="40">
        <f>IF($A76="","",IFERROR(SUMIF('Vendas'!$F$2:$F$101,$A76,'Vendas'!$O$2:$O$101)/COUNTIF('Vendas'!$F$2:$F$101,$A76),0))</f>
        <v/>
      </c>
      <c r="E76" s="42">
        <f>IF($A76="","",COUNTIF('Vendas'!$F$2:$F$101,$A76))</f>
        <v/>
      </c>
      <c r="G76" s="9" t="n"/>
      <c r="H76" s="45">
        <f>IF($G76="","",COUNTIF('Vendas'!$P$2:$P$101,G76))</f>
        <v/>
      </c>
    </row>
    <row r="77">
      <c r="A77" s="10" t="n"/>
      <c r="B77" s="39">
        <f>IF($A77="","",IFERROR(SUMIF('Vendas'!$F$2:$F$101,$A77,'Vendas'!$J$2:$J$101),0))</f>
        <v/>
      </c>
      <c r="C77" s="39">
        <f>IF($A77="","",IFERROR(SUMIF('Vendas'!$F$2:$F$101,$A77,'Vendas'!$N$2:$N$101),0))</f>
        <v/>
      </c>
      <c r="D77" s="47">
        <f>IF($A77="","",IFERROR(SUMIF('Vendas'!$F$2:$F$101,$A77,'Vendas'!$O$2:$O$101)/COUNTIF('Vendas'!$F$2:$F$101,$A77),0))</f>
        <v/>
      </c>
      <c r="E77" s="41">
        <f>IF($A77="","",COUNTIF('Vendas'!$F$2:$F$101,$A77))</f>
        <v/>
      </c>
      <c r="G77" s="13" t="n"/>
      <c r="H77" s="48">
        <f>IF($G77="","",COUNTIF('Vendas'!$P$2:$P$101,G77))</f>
        <v/>
      </c>
    </row>
    <row r="78">
      <c r="A78" s="5" t="n"/>
      <c r="B78" s="37">
        <f>IF($A78="","",IFERROR(SUMIF('Vendas'!$F$2:$F$101,$A78,'Vendas'!$J$2:$J$101),0))</f>
        <v/>
      </c>
      <c r="C78" s="37">
        <f>IF($A78="","",IFERROR(SUMIF('Vendas'!$F$2:$F$101,$A78,'Vendas'!$N$2:$N$101),0))</f>
        <v/>
      </c>
      <c r="D78" s="40">
        <f>IF($A78="","",IFERROR(SUMIF('Vendas'!$F$2:$F$101,$A78,'Vendas'!$O$2:$O$101)/COUNTIF('Vendas'!$F$2:$F$101,$A78),0))</f>
        <v/>
      </c>
      <c r="E78" s="42">
        <f>IF($A78="","",COUNTIF('Vendas'!$F$2:$F$101,$A78))</f>
        <v/>
      </c>
      <c r="G78" s="9" t="n"/>
      <c r="H78" s="45">
        <f>IF($G78="","",COUNTIF('Vendas'!$P$2:$P$101,G78))</f>
        <v/>
      </c>
    </row>
    <row r="79">
      <c r="A79" s="10" t="n"/>
      <c r="B79" s="39">
        <f>IF($A79="","",IFERROR(SUMIF('Vendas'!$F$2:$F$101,$A79,'Vendas'!$J$2:$J$101),0))</f>
        <v/>
      </c>
      <c r="C79" s="39">
        <f>IF($A79="","",IFERROR(SUMIF('Vendas'!$F$2:$F$101,$A79,'Vendas'!$N$2:$N$101),0))</f>
        <v/>
      </c>
      <c r="D79" s="47">
        <f>IF($A79="","",IFERROR(SUMIF('Vendas'!$F$2:$F$101,$A79,'Vendas'!$O$2:$O$101)/COUNTIF('Vendas'!$F$2:$F$101,$A79),0))</f>
        <v/>
      </c>
      <c r="E79" s="41">
        <f>IF($A79="","",COUNTIF('Vendas'!$F$2:$F$101,$A79))</f>
        <v/>
      </c>
      <c r="G79" s="13" t="n"/>
      <c r="H79" s="48">
        <f>IF($G79="","",COUNTIF('Vendas'!$P$2:$P$101,G79))</f>
        <v/>
      </c>
    </row>
    <row r="80">
      <c r="A80" s="5" t="n"/>
      <c r="B80" s="37">
        <f>IF($A80="","",IFERROR(SUMIF('Vendas'!$F$2:$F$101,$A80,'Vendas'!$J$2:$J$101),0))</f>
        <v/>
      </c>
      <c r="C80" s="37">
        <f>IF($A80="","",IFERROR(SUMIF('Vendas'!$F$2:$F$101,$A80,'Vendas'!$N$2:$N$101),0))</f>
        <v/>
      </c>
      <c r="D80" s="40">
        <f>IF($A80="","",IFERROR(SUMIF('Vendas'!$F$2:$F$101,$A80,'Vendas'!$O$2:$O$101)/COUNTIF('Vendas'!$F$2:$F$101,$A80),0))</f>
        <v/>
      </c>
      <c r="E80" s="42">
        <f>IF($A80="","",COUNTIF('Vendas'!$F$2:$F$101,$A80))</f>
        <v/>
      </c>
      <c r="G80" s="9" t="n"/>
      <c r="H80" s="45">
        <f>IF($G80="","",COUNTIF('Vendas'!$P$2:$P$101,G80))</f>
        <v/>
      </c>
    </row>
    <row r="81">
      <c r="A81" s="10" t="n"/>
      <c r="B81" s="39">
        <f>IF($A81="","",IFERROR(SUMIF('Vendas'!$F$2:$F$101,$A81,'Vendas'!$J$2:$J$101),0))</f>
        <v/>
      </c>
      <c r="C81" s="39">
        <f>IF($A81="","",IFERROR(SUMIF('Vendas'!$F$2:$F$101,$A81,'Vendas'!$N$2:$N$101),0))</f>
        <v/>
      </c>
      <c r="D81" s="47">
        <f>IF($A81="","",IFERROR(SUMIF('Vendas'!$F$2:$F$101,$A81,'Vendas'!$O$2:$O$101)/COUNTIF('Vendas'!$F$2:$F$101,$A81),0))</f>
        <v/>
      </c>
      <c r="E81" s="41">
        <f>IF($A81="","",COUNTIF('Vendas'!$F$2:$F$101,$A81))</f>
        <v/>
      </c>
      <c r="G81" s="13" t="n"/>
      <c r="H81" s="48">
        <f>IF($G81="","",COUNTIF('Vendas'!$P$2:$P$101,G81))</f>
        <v/>
      </c>
    </row>
    <row r="82">
      <c r="A82" s="5" t="n"/>
      <c r="B82" s="37">
        <f>IF($A82="","",IFERROR(SUMIF('Vendas'!$F$2:$F$101,$A82,'Vendas'!$J$2:$J$101),0))</f>
        <v/>
      </c>
      <c r="C82" s="37">
        <f>IF($A82="","",IFERROR(SUMIF('Vendas'!$F$2:$F$101,$A82,'Vendas'!$N$2:$N$101),0))</f>
        <v/>
      </c>
      <c r="D82" s="40">
        <f>IF($A82="","",IFERROR(SUMIF('Vendas'!$F$2:$F$101,$A82,'Vendas'!$O$2:$O$101)/COUNTIF('Vendas'!$F$2:$F$101,$A82),0))</f>
        <v/>
      </c>
      <c r="E82" s="42">
        <f>IF($A82="","",COUNTIF('Vendas'!$F$2:$F$101,$A82))</f>
        <v/>
      </c>
      <c r="G82" s="9" t="n"/>
      <c r="H82" s="45">
        <f>IF($G82="","",COUNTIF('Vendas'!$P$2:$P$101,G82))</f>
        <v/>
      </c>
    </row>
    <row r="83">
      <c r="A83" s="10" t="n"/>
      <c r="B83" s="39">
        <f>IF($A83="","",IFERROR(SUMIF('Vendas'!$F$2:$F$101,$A83,'Vendas'!$J$2:$J$101),0))</f>
        <v/>
      </c>
      <c r="C83" s="39">
        <f>IF($A83="","",IFERROR(SUMIF('Vendas'!$F$2:$F$101,$A83,'Vendas'!$N$2:$N$101),0))</f>
        <v/>
      </c>
      <c r="D83" s="47">
        <f>IF($A83="","",IFERROR(SUMIF('Vendas'!$F$2:$F$101,$A83,'Vendas'!$O$2:$O$101)/COUNTIF('Vendas'!$F$2:$F$101,$A83),0))</f>
        <v/>
      </c>
      <c r="E83" s="41">
        <f>IF($A83="","",COUNTIF('Vendas'!$F$2:$F$101,$A83))</f>
        <v/>
      </c>
      <c r="G83" s="13" t="n"/>
      <c r="H83" s="48">
        <f>IF($G83="","",COUNTIF('Vendas'!$P$2:$P$101,G83))</f>
        <v/>
      </c>
    </row>
    <row r="84">
      <c r="A84" s="5" t="n"/>
      <c r="B84" s="37">
        <f>IF($A84="","",IFERROR(SUMIF('Vendas'!$F$2:$F$101,$A84,'Vendas'!$J$2:$J$101),0))</f>
        <v/>
      </c>
      <c r="C84" s="37">
        <f>IF($A84="","",IFERROR(SUMIF('Vendas'!$F$2:$F$101,$A84,'Vendas'!$N$2:$N$101),0))</f>
        <v/>
      </c>
      <c r="D84" s="40">
        <f>IF($A84="","",IFERROR(SUMIF('Vendas'!$F$2:$F$101,$A84,'Vendas'!$O$2:$O$101)/COUNTIF('Vendas'!$F$2:$F$101,$A84),0))</f>
        <v/>
      </c>
      <c r="E84" s="42">
        <f>IF($A84="","",COUNTIF('Vendas'!$F$2:$F$101,$A84))</f>
        <v/>
      </c>
      <c r="G84" s="9" t="n"/>
      <c r="H84" s="45">
        <f>IF($G84="","",COUNTIF('Vendas'!$P$2:$P$101,G84))</f>
        <v/>
      </c>
    </row>
    <row r="85">
      <c r="A85" s="10" t="n"/>
      <c r="B85" s="39">
        <f>IF($A85="","",IFERROR(SUMIF('Vendas'!$F$2:$F$101,$A85,'Vendas'!$J$2:$J$101),0))</f>
        <v/>
      </c>
      <c r="C85" s="39">
        <f>IF($A85="","",IFERROR(SUMIF('Vendas'!$F$2:$F$101,$A85,'Vendas'!$N$2:$N$101),0))</f>
        <v/>
      </c>
      <c r="D85" s="47">
        <f>IF($A85="","",IFERROR(SUMIF('Vendas'!$F$2:$F$101,$A85,'Vendas'!$O$2:$O$101)/COUNTIF('Vendas'!$F$2:$F$101,$A85),0))</f>
        <v/>
      </c>
      <c r="E85" s="41">
        <f>IF($A85="","",COUNTIF('Vendas'!$F$2:$F$101,$A85))</f>
        <v/>
      </c>
      <c r="G85" s="13" t="n"/>
      <c r="H85" s="48">
        <f>IF($G85="","",COUNTIF('Vendas'!$P$2:$P$101,G85))</f>
        <v/>
      </c>
    </row>
    <row r="86">
      <c r="A86" s="5" t="n"/>
      <c r="B86" s="37">
        <f>IF($A86="","",IFERROR(SUMIF('Vendas'!$F$2:$F$101,$A86,'Vendas'!$J$2:$J$101),0))</f>
        <v/>
      </c>
      <c r="C86" s="37">
        <f>IF($A86="","",IFERROR(SUMIF('Vendas'!$F$2:$F$101,$A86,'Vendas'!$N$2:$N$101),0))</f>
        <v/>
      </c>
      <c r="D86" s="40">
        <f>IF($A86="","",IFERROR(SUMIF('Vendas'!$F$2:$F$101,$A86,'Vendas'!$O$2:$O$101)/COUNTIF('Vendas'!$F$2:$F$101,$A86),0))</f>
        <v/>
      </c>
      <c r="E86" s="42">
        <f>IF($A86="","",COUNTIF('Vendas'!$F$2:$F$101,$A86))</f>
        <v/>
      </c>
      <c r="G86" s="9" t="n"/>
      <c r="H86" s="45">
        <f>IF($G86="","",COUNTIF('Vendas'!$P$2:$P$101,G86))</f>
        <v/>
      </c>
    </row>
    <row r="87">
      <c r="A87" s="10" t="n"/>
      <c r="B87" s="39">
        <f>IF($A87="","",IFERROR(SUMIF('Vendas'!$F$2:$F$101,$A87,'Vendas'!$J$2:$J$101),0))</f>
        <v/>
      </c>
      <c r="C87" s="39">
        <f>IF($A87="","",IFERROR(SUMIF('Vendas'!$F$2:$F$101,$A87,'Vendas'!$N$2:$N$101),0))</f>
        <v/>
      </c>
      <c r="D87" s="47">
        <f>IF($A87="","",IFERROR(SUMIF('Vendas'!$F$2:$F$101,$A87,'Vendas'!$O$2:$O$101)/COUNTIF('Vendas'!$F$2:$F$101,$A87),0))</f>
        <v/>
      </c>
      <c r="E87" s="41">
        <f>IF($A87="","",COUNTIF('Vendas'!$F$2:$F$101,$A87))</f>
        <v/>
      </c>
      <c r="G87" s="13" t="n"/>
      <c r="H87" s="48">
        <f>IF($G87="","",COUNTIF('Vendas'!$P$2:$P$101,G87))</f>
        <v/>
      </c>
    </row>
    <row r="88">
      <c r="A88" s="5" t="n"/>
      <c r="B88" s="37">
        <f>IF($A88="","",IFERROR(SUMIF('Vendas'!$F$2:$F$101,$A88,'Vendas'!$J$2:$J$101),0))</f>
        <v/>
      </c>
      <c r="C88" s="37">
        <f>IF($A88="","",IFERROR(SUMIF('Vendas'!$F$2:$F$101,$A88,'Vendas'!$N$2:$N$101),0))</f>
        <v/>
      </c>
      <c r="D88" s="40">
        <f>IF($A88="","",IFERROR(SUMIF('Vendas'!$F$2:$F$101,$A88,'Vendas'!$O$2:$O$101)/COUNTIF('Vendas'!$F$2:$F$101,$A88),0))</f>
        <v/>
      </c>
      <c r="E88" s="42">
        <f>IF($A88="","",COUNTIF('Vendas'!$F$2:$F$101,$A88))</f>
        <v/>
      </c>
      <c r="G88" s="9" t="n"/>
      <c r="H88" s="45">
        <f>IF($G88="","",COUNTIF('Vendas'!$P$2:$P$101,G88))</f>
        <v/>
      </c>
    </row>
    <row r="89">
      <c r="A89" s="10" t="n"/>
      <c r="B89" s="39">
        <f>IF($A89="","",IFERROR(SUMIF('Vendas'!$F$2:$F$101,$A89,'Vendas'!$J$2:$J$101),0))</f>
        <v/>
      </c>
      <c r="C89" s="39">
        <f>IF($A89="","",IFERROR(SUMIF('Vendas'!$F$2:$F$101,$A89,'Vendas'!$N$2:$N$101),0))</f>
        <v/>
      </c>
      <c r="D89" s="47">
        <f>IF($A89="","",IFERROR(SUMIF('Vendas'!$F$2:$F$101,$A89,'Vendas'!$O$2:$O$101)/COUNTIF('Vendas'!$F$2:$F$101,$A89),0))</f>
        <v/>
      </c>
      <c r="E89" s="41">
        <f>IF($A89="","",COUNTIF('Vendas'!$F$2:$F$101,$A89))</f>
        <v/>
      </c>
      <c r="G89" s="13" t="n"/>
      <c r="H89" s="48">
        <f>IF($G89="","",COUNTIF('Vendas'!$P$2:$P$101,G89))</f>
        <v/>
      </c>
    </row>
    <row r="90">
      <c r="A90" s="5" t="n"/>
      <c r="B90" s="37">
        <f>IF($A90="","",IFERROR(SUMIF('Vendas'!$F$2:$F$101,$A90,'Vendas'!$J$2:$J$101),0))</f>
        <v/>
      </c>
      <c r="C90" s="37">
        <f>IF($A90="","",IFERROR(SUMIF('Vendas'!$F$2:$F$101,$A90,'Vendas'!$N$2:$N$101),0))</f>
        <v/>
      </c>
      <c r="D90" s="40">
        <f>IF($A90="","",IFERROR(SUMIF('Vendas'!$F$2:$F$101,$A90,'Vendas'!$O$2:$O$101)/COUNTIF('Vendas'!$F$2:$F$101,$A90),0))</f>
        <v/>
      </c>
      <c r="E90" s="42">
        <f>IF($A90="","",COUNTIF('Vendas'!$F$2:$F$101,$A90))</f>
        <v/>
      </c>
      <c r="G90" s="9" t="n"/>
      <c r="H90" s="45">
        <f>IF($G90="","",COUNTIF('Vendas'!$P$2:$P$101,G90))</f>
        <v/>
      </c>
    </row>
    <row r="91">
      <c r="A91" s="10" t="n"/>
      <c r="B91" s="39">
        <f>IF($A91="","",IFERROR(SUMIF('Vendas'!$F$2:$F$101,$A91,'Vendas'!$J$2:$J$101),0))</f>
        <v/>
      </c>
      <c r="C91" s="39">
        <f>IF($A91="","",IFERROR(SUMIF('Vendas'!$F$2:$F$101,$A91,'Vendas'!$N$2:$N$101),0))</f>
        <v/>
      </c>
      <c r="D91" s="47">
        <f>IF($A91="","",IFERROR(SUMIF('Vendas'!$F$2:$F$101,$A91,'Vendas'!$O$2:$O$101)/COUNTIF('Vendas'!$F$2:$F$101,$A91),0))</f>
        <v/>
      </c>
      <c r="E91" s="41">
        <f>IF($A91="","",COUNTIF('Vendas'!$F$2:$F$101,$A91))</f>
        <v/>
      </c>
      <c r="G91" s="13" t="n"/>
      <c r="H91" s="48">
        <f>IF($G91="","",COUNTIF('Vendas'!$P$2:$P$101,G91))</f>
        <v/>
      </c>
    </row>
    <row r="92">
      <c r="A92" s="5" t="n"/>
      <c r="B92" s="37">
        <f>IF($A92="","",IFERROR(SUMIF('Vendas'!$F$2:$F$101,$A92,'Vendas'!$J$2:$J$101),0))</f>
        <v/>
      </c>
      <c r="C92" s="37">
        <f>IF($A92="","",IFERROR(SUMIF('Vendas'!$F$2:$F$101,$A92,'Vendas'!$N$2:$N$101),0))</f>
        <v/>
      </c>
      <c r="D92" s="40">
        <f>IF($A92="","",IFERROR(SUMIF('Vendas'!$F$2:$F$101,$A92,'Vendas'!$O$2:$O$101)/COUNTIF('Vendas'!$F$2:$F$101,$A92),0))</f>
        <v/>
      </c>
      <c r="E92" s="42">
        <f>IF($A92="","",COUNTIF('Vendas'!$F$2:$F$101,$A92))</f>
        <v/>
      </c>
      <c r="G92" s="9" t="n"/>
      <c r="H92" s="45">
        <f>IF($G92="","",COUNTIF('Vendas'!$P$2:$P$101,G92))</f>
        <v/>
      </c>
    </row>
    <row r="93">
      <c r="A93" s="10" t="n"/>
      <c r="B93" s="39">
        <f>IF($A93="","",IFERROR(SUMIF('Vendas'!$F$2:$F$101,$A93,'Vendas'!$J$2:$J$101),0))</f>
        <v/>
      </c>
      <c r="C93" s="39">
        <f>IF($A93="","",IFERROR(SUMIF('Vendas'!$F$2:$F$101,$A93,'Vendas'!$N$2:$N$101),0))</f>
        <v/>
      </c>
      <c r="D93" s="47">
        <f>IF($A93="","",IFERROR(SUMIF('Vendas'!$F$2:$F$101,$A93,'Vendas'!$O$2:$O$101)/COUNTIF('Vendas'!$F$2:$F$101,$A93),0))</f>
        <v/>
      </c>
      <c r="E93" s="41">
        <f>IF($A93="","",COUNTIF('Vendas'!$F$2:$F$101,$A93))</f>
        <v/>
      </c>
      <c r="G93" s="13" t="n"/>
      <c r="H93" s="48">
        <f>IF($G93="","",COUNTIF('Vendas'!$P$2:$P$101,G93))</f>
        <v/>
      </c>
    </row>
    <row r="94">
      <c r="A94" s="5" t="n"/>
      <c r="B94" s="37">
        <f>IF($A94="","",IFERROR(SUMIF('Vendas'!$F$2:$F$101,$A94,'Vendas'!$J$2:$J$101),0))</f>
        <v/>
      </c>
      <c r="C94" s="37">
        <f>IF($A94="","",IFERROR(SUMIF('Vendas'!$F$2:$F$101,$A94,'Vendas'!$N$2:$N$101),0))</f>
        <v/>
      </c>
      <c r="D94" s="40">
        <f>IF($A94="","",IFERROR(SUMIF('Vendas'!$F$2:$F$101,$A94,'Vendas'!$O$2:$O$101)/COUNTIF('Vendas'!$F$2:$F$101,$A94),0))</f>
        <v/>
      </c>
      <c r="E94" s="42">
        <f>IF($A94="","",COUNTIF('Vendas'!$F$2:$F$101,$A94))</f>
        <v/>
      </c>
      <c r="G94" s="9" t="n"/>
      <c r="H94" s="45">
        <f>IF($G94="","",COUNTIF('Vendas'!$P$2:$P$101,G94))</f>
        <v/>
      </c>
    </row>
    <row r="95">
      <c r="A95" s="10" t="n"/>
      <c r="B95" s="39">
        <f>IF($A95="","",IFERROR(SUMIF('Vendas'!$F$2:$F$101,$A95,'Vendas'!$J$2:$J$101),0))</f>
        <v/>
      </c>
      <c r="C95" s="39">
        <f>IF($A95="","",IFERROR(SUMIF('Vendas'!$F$2:$F$101,$A95,'Vendas'!$N$2:$N$101),0))</f>
        <v/>
      </c>
      <c r="D95" s="47">
        <f>IF($A95="","",IFERROR(SUMIF('Vendas'!$F$2:$F$101,$A95,'Vendas'!$O$2:$O$101)/COUNTIF('Vendas'!$F$2:$F$101,$A95),0))</f>
        <v/>
      </c>
      <c r="E95" s="41">
        <f>IF($A95="","",COUNTIF('Vendas'!$F$2:$F$101,$A95))</f>
        <v/>
      </c>
      <c r="G95" s="13" t="n"/>
      <c r="H95" s="48">
        <f>IF($G95="","",COUNTIF('Vendas'!$P$2:$P$101,G95))</f>
        <v/>
      </c>
    </row>
    <row r="96">
      <c r="A96" s="5" t="n"/>
      <c r="B96" s="37">
        <f>IF($A96="","",IFERROR(SUMIF('Vendas'!$F$2:$F$101,$A96,'Vendas'!$J$2:$J$101),0))</f>
        <v/>
      </c>
      <c r="C96" s="37">
        <f>IF($A96="","",IFERROR(SUMIF('Vendas'!$F$2:$F$101,$A96,'Vendas'!$N$2:$N$101),0))</f>
        <v/>
      </c>
      <c r="D96" s="40">
        <f>IF($A96="","",IFERROR(SUMIF('Vendas'!$F$2:$F$101,$A96,'Vendas'!$O$2:$O$101)/COUNTIF('Vendas'!$F$2:$F$101,$A96),0))</f>
        <v/>
      </c>
      <c r="E96" s="42">
        <f>IF($A96="","",COUNTIF('Vendas'!$F$2:$F$101,$A96))</f>
        <v/>
      </c>
      <c r="G96" s="9" t="n"/>
      <c r="H96" s="45">
        <f>IF($G96="","",COUNTIF('Vendas'!$P$2:$P$101,G96))</f>
        <v/>
      </c>
    </row>
    <row r="97">
      <c r="A97" s="10" t="n"/>
      <c r="B97" s="39">
        <f>IF($A97="","",IFERROR(SUMIF('Vendas'!$F$2:$F$101,$A97,'Vendas'!$J$2:$J$101),0))</f>
        <v/>
      </c>
      <c r="C97" s="39">
        <f>IF($A97="","",IFERROR(SUMIF('Vendas'!$F$2:$F$101,$A97,'Vendas'!$N$2:$N$101),0))</f>
        <v/>
      </c>
      <c r="D97" s="47">
        <f>IF($A97="","",IFERROR(SUMIF('Vendas'!$F$2:$F$101,$A97,'Vendas'!$O$2:$O$101)/COUNTIF('Vendas'!$F$2:$F$101,$A97),0))</f>
        <v/>
      </c>
      <c r="E97" s="41">
        <f>IF($A97="","",COUNTIF('Vendas'!$F$2:$F$101,$A97))</f>
        <v/>
      </c>
      <c r="G97" s="13" t="n"/>
      <c r="H97" s="48">
        <f>IF($G97="","",COUNTIF('Vendas'!$P$2:$P$101,G97))</f>
        <v/>
      </c>
    </row>
    <row r="98">
      <c r="A98" s="5" t="n"/>
      <c r="B98" s="37">
        <f>IF($A98="","",IFERROR(SUMIF('Vendas'!$F$2:$F$101,$A98,'Vendas'!$J$2:$J$101),0))</f>
        <v/>
      </c>
      <c r="C98" s="37">
        <f>IF($A98="","",IFERROR(SUMIF('Vendas'!$F$2:$F$101,$A98,'Vendas'!$N$2:$N$101),0))</f>
        <v/>
      </c>
      <c r="D98" s="40">
        <f>IF($A98="","",IFERROR(SUMIF('Vendas'!$F$2:$F$101,$A98,'Vendas'!$O$2:$O$101)/COUNTIF('Vendas'!$F$2:$F$101,$A98),0))</f>
        <v/>
      </c>
      <c r="E98" s="42">
        <f>IF($A98="","",COUNTIF('Vendas'!$F$2:$F$101,$A98))</f>
        <v/>
      </c>
      <c r="G98" s="9" t="n"/>
      <c r="H98" s="45">
        <f>IF($G98="","",COUNTIF('Vendas'!$P$2:$P$101,G98))</f>
        <v/>
      </c>
    </row>
    <row r="99">
      <c r="A99" s="10" t="n"/>
      <c r="B99" s="39">
        <f>IF($A99="","",IFERROR(SUMIF('Vendas'!$F$2:$F$101,$A99,'Vendas'!$J$2:$J$101),0))</f>
        <v/>
      </c>
      <c r="C99" s="39">
        <f>IF($A99="","",IFERROR(SUMIF('Vendas'!$F$2:$F$101,$A99,'Vendas'!$N$2:$N$101),0))</f>
        <v/>
      </c>
      <c r="D99" s="47">
        <f>IF($A99="","",IFERROR(SUMIF('Vendas'!$F$2:$F$101,$A99,'Vendas'!$O$2:$O$101)/COUNTIF('Vendas'!$F$2:$F$101,$A99),0))</f>
        <v/>
      </c>
      <c r="E99" s="41">
        <f>IF($A99="","",COUNTIF('Vendas'!$F$2:$F$101,$A99))</f>
        <v/>
      </c>
      <c r="G99" s="13" t="n"/>
      <c r="H99" s="48">
        <f>IF($G99="","",COUNTIF('Vendas'!$P$2:$P$101,G99))</f>
        <v/>
      </c>
    </row>
    <row r="100">
      <c r="A100" s="5" t="n"/>
      <c r="B100" s="37">
        <f>IF($A100="","",IFERROR(SUMIF('Vendas'!$F$2:$F$101,$A100,'Vendas'!$J$2:$J$101),0))</f>
        <v/>
      </c>
      <c r="C100" s="37">
        <f>IF($A100="","",IFERROR(SUMIF('Vendas'!$F$2:$F$101,$A100,'Vendas'!$N$2:$N$101),0))</f>
        <v/>
      </c>
      <c r="D100" s="40">
        <f>IF($A100="","",IFERROR(SUMIF('Vendas'!$F$2:$F$101,$A100,'Vendas'!$O$2:$O$101)/COUNTIF('Vendas'!$F$2:$F$101,$A100),0))</f>
        <v/>
      </c>
      <c r="E100" s="42">
        <f>IF($A100="","",COUNTIF('Vendas'!$F$2:$F$101,$A100))</f>
        <v/>
      </c>
      <c r="G100" s="9" t="n"/>
      <c r="H100" s="45">
        <f>IF($G100="","",COUNTIF('Vendas'!$P$2:$P$101,G100))</f>
        <v/>
      </c>
    </row>
    <row r="101">
      <c r="A101" s="10" t="n"/>
      <c r="B101" s="39">
        <f>IF($A101="","",IFERROR(SUMIF('Vendas'!$F$2:$F$101,$A101,'Vendas'!$J$2:$J$101),0))</f>
        <v/>
      </c>
      <c r="C101" s="39">
        <f>IF($A101="","",IFERROR(SUMIF('Vendas'!$F$2:$F$101,$A101,'Vendas'!$N$2:$N$101),0))</f>
        <v/>
      </c>
      <c r="D101" s="47">
        <f>IF($A101="","",IFERROR(SUMIF('Vendas'!$F$2:$F$101,$A101,'Vendas'!$O$2:$O$101)/COUNTIF('Vendas'!$F$2:$F$101,$A101),0))</f>
        <v/>
      </c>
      <c r="E101" s="41">
        <f>IF($A101="","",COUNTIF('Vendas'!$F$2:$F$101,$A101))</f>
        <v/>
      </c>
      <c r="G101" s="13" t="n"/>
      <c r="H101" s="48">
        <f>IF($G101="","",COUNTIF('Vendas'!$P$2:$P$101,G101))</f>
        <v/>
      </c>
    </row>
  </sheetData>
  <mergeCells count="1">
    <mergeCell ref="A1:J1"/>
  </mergeCells>
  <conditionalFormatting sqref="G14:G101">
    <cfRule type="expression" priority="1" dxfId="0" stopIfTrue="1">
      <formula>$G14="Alta"</formula>
    </cfRule>
    <cfRule type="expression" priority="2" dxfId="1" stopIfTrue="1">
      <formula>$G14="Média"</formula>
    </cfRule>
    <cfRule type="expression" priority="3" dxfId="2" stopIfTrue="1">
      <formula>$G14="Baixa"</formula>
    </cfRule>
  </conditionalFormatting>
  <pageMargins left="0.75" right="0.75" top="1" bottom="1" header="0.5" footer="0.5"/>
  <pageSetup orientation="landscape" fitToHeight="1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0F766E"/>
    <outlinePr summaryBelow="1" summaryRight="1"/>
    <pageSetUpPr fitToPage="1"/>
  </sheetPr>
  <dimension ref="A1:F12"/>
  <sheetViews>
    <sheetView showGridLines="0" zoomScale="85" zoomScaleNormal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1" customWidth="1" min="2" max="2"/>
    <col width="78" customWidth="1" min="3" max="3"/>
    <col width="18" customWidth="1" min="4" max="4"/>
    <col width="18" customWidth="1" min="5" max="5"/>
    <col width="18" customWidth="1" min="6" max="6"/>
  </cols>
  <sheetData>
    <row r="1" ht="32" customHeight="1">
      <c r="A1" s="49" t="inlineStr">
        <is>
          <t>Guia rápido — Controle de Margem de Lucro</t>
        </is>
      </c>
      <c r="B1" s="50" t="n"/>
      <c r="C1" s="50" t="n"/>
      <c r="D1" s="27" t="n"/>
      <c r="E1" s="27" t="n"/>
      <c r="F1" s="28" t="n"/>
    </row>
    <row r="2"/>
    <row r="3">
      <c r="A3" s="22" t="inlineStr">
        <is>
          <t>Etapa</t>
        </is>
      </c>
      <c r="B3" s="22" t="inlineStr">
        <is>
          <t>Onde atuar</t>
        </is>
      </c>
      <c r="C3" s="22" t="inlineStr">
        <is>
          <t>Como usar</t>
        </is>
      </c>
    </row>
    <row r="4" ht="42" customHeight="1">
      <c r="A4" s="23" t="inlineStr">
        <is>
          <t>1</t>
        </is>
      </c>
      <c r="B4" s="5" t="inlineStr">
        <is>
          <t>Produtos</t>
        </is>
      </c>
      <c r="C4" s="5" t="inlineStr">
        <is>
          <t>Comece revisando preços padrão, custos, margem-alvo e alíquota de impostos. As células amarelo-claras são editáveis.</t>
        </is>
      </c>
    </row>
    <row r="5" ht="42" customHeight="1">
      <c r="A5" s="24" t="inlineStr">
        <is>
          <t>2</t>
        </is>
      </c>
      <c r="B5" s="10" t="inlineStr">
        <is>
          <t>Vendas</t>
        </is>
      </c>
      <c r="C5" s="10" t="inlineStr">
        <is>
          <t>Registre cada venda nas células amarelo-claras. Selecione o produto e informe quantidade, preço praticado, desconto, despesas e regime tributário.</t>
        </is>
      </c>
    </row>
    <row r="6" ht="42" customHeight="1">
      <c r="A6" s="23" t="inlineStr">
        <is>
          <t>3</t>
        </is>
      </c>
      <c r="B6" s="5" t="inlineStr">
        <is>
          <t>Cálculos automáticos</t>
        </is>
      </c>
      <c r="C6" s="5" t="inlineStr">
        <is>
          <t>Receitas, custos, impostos, lucros e margens são calculados automaticamente para até 100 linhas de vendas.</t>
        </is>
      </c>
    </row>
    <row r="7" ht="42" customHeight="1">
      <c r="A7" s="24" t="inlineStr">
        <is>
          <t>4</t>
        </is>
      </c>
      <c r="B7" s="10" t="inlineStr">
        <is>
          <t>Classificação da margem</t>
        </is>
      </c>
      <c r="C7" s="10" t="inlineStr">
        <is>
          <t>Margem líquida igual ou superior a 30% é Alta; entre 15% e 29,99% é Média; abaixo de 15% é Baixa.</t>
        </is>
      </c>
    </row>
    <row r="8" ht="42" customHeight="1">
      <c r="A8" s="23" t="inlineStr">
        <is>
          <t>5</t>
        </is>
      </c>
      <c r="B8" s="5" t="inlineStr">
        <is>
          <t>Resumo</t>
        </is>
      </c>
      <c r="C8" s="5" t="inlineStr">
        <is>
          <t>Acompanhe os indicadores, a análise por categoria e os gráficos para identificar produtos mais rentáveis e pontos de atenção.</t>
        </is>
      </c>
    </row>
    <row r="9" ht="42" customHeight="1">
      <c r="A9" s="24" t="inlineStr">
        <is>
          <t>Dica</t>
        </is>
      </c>
      <c r="B9" s="10" t="inlineStr">
        <is>
          <t>Atualização</t>
        </is>
      </c>
      <c r="C9" s="10" t="inlineStr">
        <is>
          <t>Mantenha a aba Produtos atualizada antes de lançar novas vendas para que custos, categorias e impostos sejam buscados corretamente.</t>
        </is>
      </c>
    </row>
    <row r="10"/>
    <row r="11"/>
    <row r="12">
      <c r="A12" s="25" t="inlineStr">
        <is>
          <t>Observação</t>
        </is>
      </c>
      <c r="B12" s="4" t="inlineStr">
        <is>
          <t>Os valores de alíquota e margem-alvo são parâmetros internos editáveis e devem ser revisados conforme a realidade do negócio.</t>
        </is>
      </c>
    </row>
  </sheetData>
  <mergeCells count="1">
    <mergeCell ref="A1:F1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2026-08-26T06:41:47Z</dcterms:created>
  <dcterms:modified xmlns:dcterms="http://purl.org/dc/terms/" xmlns:xsi="http://www.w3.org/2001/XMLSchema-instance" xsi:type="dcterms:W3CDTF">2026-08-26T06:41:47Z</dcterms:modified>
</cp:coreProperties>
</file>