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s_Venda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o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.##0,00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8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E2E8F0"/>
        <bgColor rgb="00E2E8F0"/>
      </patternFill>
    </fill>
    <fill>
      <patternFill patternType="solid">
        <fgColor rgb="00C8102E"/>
        <b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4" borderId="1" pivotButton="0" quotePrefix="0" xfId="0"/>
    <xf numFmtId="164" fontId="3" fillId="3" borderId="1" pivotButton="0" quotePrefix="0" xfId="0"/>
    <xf numFmtId="165" fontId="3" fillId="3" borderId="1" pivotButton="0" quotePrefix="0" xfId="0"/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pivotButton="0" quotePrefix="0" xfId="0"/>
    <xf numFmtId="165" fontId="3" fillId="5" borderId="1" pivotButton="0" quotePrefix="0" xfId="0"/>
    <xf numFmtId="0" fontId="4" fillId="6" borderId="1" applyAlignment="1" pivotButton="0" quotePrefix="0" xfId="0">
      <alignment horizontal="center" vertical="center"/>
    </xf>
    <xf numFmtId="0" fontId="4" fillId="6" borderId="1" pivotButton="0" quotePrefix="0" xfId="0"/>
    <xf numFmtId="164" fontId="4" fillId="6" borderId="1" pivotButton="0" quotePrefix="0" xfId="0"/>
    <xf numFmtId="165" fontId="4" fillId="6" borderId="1" pivotButton="0" quotePrefix="0" xfId="0"/>
    <xf numFmtId="0" fontId="2" fillId="7" borderId="0" applyAlignment="1" pivotButton="0" quotePrefix="0" xfId="0">
      <alignment horizontal="center" vertical="center"/>
    </xf>
    <xf numFmtId="0" fontId="4" fillId="3" borderId="1" pivotButton="0" quotePrefix="0" xfId="0"/>
    <xf numFmtId="0" fontId="4" fillId="5" borderId="1" pivotButton="0" quotePrefix="0" xfId="0"/>
    <xf numFmtId="1" fontId="3" fillId="5" borderId="1" pivotButton="0" quotePrefix="0" xfId="0"/>
    <xf numFmtId="1" fontId="3" fillId="3" borderId="1" pivotButton="0" quotePrefix="0" xfId="0"/>
    <xf numFmtId="0" fontId="4" fillId="0" borderId="0" pivotButton="0" quotePrefix="0" xfId="0"/>
    <xf numFmtId="0" fontId="3" fillId="4" borderId="1" pivotButton="0" quotePrefix="0" xfId="0"/>
    <xf numFmtId="0" fontId="4" fillId="0" borderId="1" pivotButton="0" quotePrefix="0" xfId="0"/>
    <xf numFmtId="164" fontId="0" fillId="0" borderId="1" pivotButton="0" quotePrefix="0" xfId="0"/>
    <xf numFmtId="0" fontId="0" fillId="0" borderId="1" pivotButton="0" quotePrefix="0" xfId="0"/>
    <xf numFmtId="0" fontId="2" fillId="2" borderId="0" pivotButton="0" quotePrefix="0" xfId="0"/>
    <xf numFmtId="0" fontId="0" fillId="3" borderId="1" pivotButton="0" quotePrefix="0" xfId="0"/>
    <xf numFmtId="164" fontId="0" fillId="3" borderId="1" pivotButton="0" quotePrefix="0" xfId="0"/>
    <xf numFmtId="165" fontId="0" fillId="3" borderId="1" pivotButton="0" quotePrefix="0" xfId="0"/>
    <xf numFmtId="0" fontId="0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0" fontId="2" fillId="2" borderId="1" pivotButton="0" quotePrefix="0" xfId="0"/>
    <xf numFmtId="0" fontId="2" fillId="7" borderId="1" applyAlignment="1" pivotButton="0" quotePrefix="0" xfId="0">
      <alignment horizontal="left" vertical="center"/>
    </xf>
    <xf numFmtId="0" fontId="0" fillId="0" borderId="4" pivotButton="0" quotePrefix="0" xfId="0"/>
    <xf numFmtId="0" fontId="3" fillId="0" borderId="1" applyAlignment="1" pivotButton="0" quotePrefix="0" xfId="0">
      <alignment horizontal="left" vertical="top" wrapText="1"/>
    </xf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Meta x Realizado por Vendedor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'Dashboard'!$A$25:$A$34</f>
            </numRef>
          </cat>
          <val>
            <numRef>
              <f>'Dashboard'!$B$25:$B$34</f>
            </numRef>
          </val>
        </ser>
        <ser>
          <idx val="1"/>
          <order val="1"/>
          <tx>
            <strRef>
              <f>'Dashboard'!C24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'Dashboard'!$A$25:$A$34</f>
            </numRef>
          </cat>
          <val>
            <numRef>
              <f>'Dashboard'!$C$25:$C$34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Vendedor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Atingimento (%)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'Dashboard'!E24</f>
            </strRef>
          </tx>
          <spPr>
            <a:ln xmlns:a="http://schemas.openxmlformats.org/drawingml/2006/main" w="20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'Dashboard'!$D$25:$D$34</f>
            </numRef>
          </cat>
          <val>
            <numRef>
              <f>'Dashboard'!$E$25:$E$34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Atingimento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'Dashboard'!B37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'Dashboard'!$A$38:$A$39</f>
            </numRef>
          </cat>
          <val>
            <numRef>
              <f>'Dashboard'!$B$38:$B$39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39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17" customWidth="1" min="3" max="3"/>
    <col width="6" customWidth="1" min="4" max="4"/>
    <col width="13" customWidth="1" min="5" max="5"/>
    <col width="18" customWidth="1" min="6" max="6"/>
    <col width="20" customWidth="1" min="7" max="7"/>
    <col width="16" customWidth="1" min="8" max="8"/>
    <col width="14" customWidth="1" min="9" max="9"/>
    <col width="12" customWidth="1" min="10" max="10"/>
    <col width="16" customWidth="1" min="11" max="11"/>
    <col width="12" customWidth="1" min="12" max="12"/>
    <col width="22" customWidth="1" min="13" max="13"/>
  </cols>
  <sheetData>
    <row r="1" ht="28" customHeight="1">
      <c r="A1" s="1" t="inlineStr">
        <is>
          <t>CONTROLE DE METAS DE VENDAS - 2026</t>
        </is>
      </c>
    </row>
    <row r="2" ht="32" customHeight="1">
      <c r="A2" s="2" t="inlineStr">
        <is>
          <t>Mês</t>
        </is>
      </c>
      <c r="B2" s="2" t="inlineStr">
        <is>
          <t>Vendedor</t>
        </is>
      </c>
      <c r="C2" s="2" t="inlineStr">
        <is>
          <t>Cidade</t>
        </is>
      </c>
      <c r="D2" s="2" t="inlineStr">
        <is>
          <t>UF</t>
        </is>
      </c>
      <c r="E2" s="2" t="inlineStr">
        <is>
          <t>Canal</t>
        </is>
      </c>
      <c r="F2" s="2" t="inlineStr">
        <is>
          <t>Meta de Vendas (R$)</t>
        </is>
      </c>
      <c r="G2" s="2" t="inlineStr">
        <is>
          <t>Vendas Realizadas (R$)</t>
        </is>
      </c>
      <c r="H2" s="2" t="inlineStr">
        <is>
          <t>Diferença (R$)</t>
        </is>
      </c>
      <c r="I2" s="2" t="inlineStr">
        <is>
          <t>Atingimento (%)</t>
        </is>
      </c>
      <c r="J2" s="2" t="inlineStr">
        <is>
          <t>Qtd. Pedidos</t>
        </is>
      </c>
      <c r="K2" s="2" t="inlineStr">
        <is>
          <t>Ticket Médio (R$)</t>
        </is>
      </c>
      <c r="L2" s="2" t="inlineStr">
        <is>
          <t>Status</t>
        </is>
      </c>
      <c r="M2" s="2" t="inlineStr">
        <is>
          <t>Observação</t>
        </is>
      </c>
    </row>
    <row r="3">
      <c r="A3" s="3" t="inlineStr">
        <is>
          <t>Jan/2026</t>
        </is>
      </c>
      <c r="B3" s="4" t="inlineStr">
        <is>
          <t>João Silva</t>
        </is>
      </c>
      <c r="C3" s="4" t="inlineStr">
        <is>
          <t>São Paulo</t>
        </is>
      </c>
      <c r="D3" s="3" t="inlineStr">
        <is>
          <t>SP</t>
        </is>
      </c>
      <c r="E3" s="3" t="inlineStr">
        <is>
          <t>Televendas</t>
        </is>
      </c>
      <c r="F3" s="5" t="n">
        <v>85000</v>
      </c>
      <c r="G3" s="5" t="n">
        <v>92500</v>
      </c>
      <c r="H3" s="6">
        <f>G3-F3</f>
        <v/>
      </c>
      <c r="I3" s="7">
        <f>IFERROR(G3/F3,0)</f>
        <v/>
      </c>
      <c r="J3" s="8" t="n">
        <v>38</v>
      </c>
      <c r="K3" s="6">
        <f>IFERROR(G3/J3,0)</f>
        <v/>
      </c>
      <c r="L3" s="3">
        <f>IF(I3&gt;=1,"Atingiu","Abaixo")</f>
        <v/>
      </c>
      <c r="M3" s="4" t="inlineStr">
        <is>
          <t>Acima da meta</t>
        </is>
      </c>
    </row>
    <row r="4">
      <c r="A4" s="9" t="inlineStr">
        <is>
          <t>Jan/2026</t>
        </is>
      </c>
      <c r="B4" s="10" t="inlineStr">
        <is>
          <t>Maria Oliveira</t>
        </is>
      </c>
      <c r="C4" s="10" t="inlineStr">
        <is>
          <t>Rio de Janeiro</t>
        </is>
      </c>
      <c r="D4" s="9" t="inlineStr">
        <is>
          <t>RJ</t>
        </is>
      </c>
      <c r="E4" s="9" t="inlineStr">
        <is>
          <t>Interno</t>
        </is>
      </c>
      <c r="F4" s="5" t="n">
        <v>72000</v>
      </c>
      <c r="G4" s="5" t="n">
        <v>68400</v>
      </c>
      <c r="H4" s="11">
        <f>G4-F4</f>
        <v/>
      </c>
      <c r="I4" s="12">
        <f>IFERROR(G4/F4,0)</f>
        <v/>
      </c>
      <c r="J4" s="8" t="n">
        <v>29</v>
      </c>
      <c r="K4" s="11">
        <f>IFERROR(G4/J4,0)</f>
        <v/>
      </c>
      <c r="L4" s="9">
        <f>IF(I4&gt;=1,"Atingiu","Abaixo")</f>
        <v/>
      </c>
      <c r="M4" s="10" t="inlineStr">
        <is>
          <t>Abaixo do esperado</t>
        </is>
      </c>
    </row>
    <row r="5">
      <c r="A5" s="3" t="inlineStr">
        <is>
          <t>Fev/2026</t>
        </is>
      </c>
      <c r="B5" s="4" t="inlineStr">
        <is>
          <t>Pedro Santos</t>
        </is>
      </c>
      <c r="C5" s="4" t="inlineStr">
        <is>
          <t>Belo Horizonte</t>
        </is>
      </c>
      <c r="D5" s="3" t="inlineStr">
        <is>
          <t>MG</t>
        </is>
      </c>
      <c r="E5" s="3" t="inlineStr">
        <is>
          <t>Campo</t>
        </is>
      </c>
      <c r="F5" s="5" t="n">
        <v>90000</v>
      </c>
      <c r="G5" s="5" t="n">
        <v>95200</v>
      </c>
      <c r="H5" s="6">
        <f>G5-F5</f>
        <v/>
      </c>
      <c r="I5" s="7">
        <f>IFERROR(G5/F5,0)</f>
        <v/>
      </c>
      <c r="J5" s="8" t="n">
        <v>41</v>
      </c>
      <c r="K5" s="6">
        <f>IFERROR(G5/J5,0)</f>
        <v/>
      </c>
      <c r="L5" s="3">
        <f>IF(I5&gt;=1,"Atingiu","Abaixo")</f>
        <v/>
      </c>
      <c r="M5" s="4" t="inlineStr">
        <is>
          <t>Ótimo desempenho</t>
        </is>
      </c>
    </row>
    <row r="6">
      <c r="A6" s="9" t="inlineStr">
        <is>
          <t>Fev/2026</t>
        </is>
      </c>
      <c r="B6" s="10" t="inlineStr">
        <is>
          <t>Ana Souza</t>
        </is>
      </c>
      <c r="C6" s="10" t="inlineStr">
        <is>
          <t>Curitiba</t>
        </is>
      </c>
      <c r="D6" s="9" t="inlineStr">
        <is>
          <t>PR</t>
        </is>
      </c>
      <c r="E6" s="9" t="inlineStr">
        <is>
          <t>Interno</t>
        </is>
      </c>
      <c r="F6" s="5" t="n">
        <v>65000</v>
      </c>
      <c r="G6" s="5" t="n">
        <v>61800</v>
      </c>
      <c r="H6" s="11">
        <f>G6-F6</f>
        <v/>
      </c>
      <c r="I6" s="12">
        <f>IFERROR(G6/F6,0)</f>
        <v/>
      </c>
      <c r="J6" s="8" t="n">
        <v>26</v>
      </c>
      <c r="K6" s="11">
        <f>IFERROR(G6/J6,0)</f>
        <v/>
      </c>
      <c r="L6" s="9">
        <f>IF(I6&gt;=1,"Atingiu","Abaixo")</f>
        <v/>
      </c>
      <c r="M6" s="10" t="inlineStr">
        <is>
          <t>Necessita atenção</t>
        </is>
      </c>
    </row>
    <row r="7">
      <c r="A7" s="3" t="inlineStr">
        <is>
          <t>Mar/2026</t>
        </is>
      </c>
      <c r="B7" s="4" t="inlineStr">
        <is>
          <t>Carlos Pereira</t>
        </is>
      </c>
      <c r="C7" s="4" t="inlineStr">
        <is>
          <t>Porto Alegre</t>
        </is>
      </c>
      <c r="D7" s="3" t="inlineStr">
        <is>
          <t>RS</t>
        </is>
      </c>
      <c r="E7" s="3" t="inlineStr">
        <is>
          <t>Televendas</t>
        </is>
      </c>
      <c r="F7" s="5" t="n">
        <v>78000</v>
      </c>
      <c r="G7" s="5" t="n">
        <v>80600</v>
      </c>
      <c r="H7" s="6">
        <f>G7-F7</f>
        <v/>
      </c>
      <c r="I7" s="7">
        <f>IFERROR(G7/F7,0)</f>
        <v/>
      </c>
      <c r="J7" s="8" t="n">
        <v>34</v>
      </c>
      <c r="K7" s="6">
        <f>IFERROR(G7/J7,0)</f>
        <v/>
      </c>
      <c r="L7" s="3">
        <f>IF(I7&gt;=1,"Atingiu","Abaixo")</f>
        <v/>
      </c>
      <c r="M7" s="4" t="inlineStr">
        <is>
          <t>Dentro do esperado</t>
        </is>
      </c>
    </row>
    <row r="8">
      <c r="A8" s="9" t="inlineStr">
        <is>
          <t>Mar/2026</t>
        </is>
      </c>
      <c r="B8" s="10" t="inlineStr">
        <is>
          <t>Juliana Costa</t>
        </is>
      </c>
      <c r="C8" s="10" t="inlineStr">
        <is>
          <t>Salvador</t>
        </is>
      </c>
      <c r="D8" s="9" t="inlineStr">
        <is>
          <t>BA</t>
        </is>
      </c>
      <c r="E8" s="9" t="inlineStr">
        <is>
          <t>Campo</t>
        </is>
      </c>
      <c r="F8" s="5" t="n">
        <v>88000</v>
      </c>
      <c r="G8" s="5" t="n">
        <v>84100</v>
      </c>
      <c r="H8" s="11">
        <f>G8-F8</f>
        <v/>
      </c>
      <c r="I8" s="12">
        <f>IFERROR(G8/F8,0)</f>
        <v/>
      </c>
      <c r="J8" s="8" t="n">
        <v>37</v>
      </c>
      <c r="K8" s="11">
        <f>IFERROR(G8/J8,0)</f>
        <v/>
      </c>
      <c r="L8" s="9">
        <f>IF(I8&gt;=1,"Atingiu","Abaixo")</f>
        <v/>
      </c>
      <c r="M8" s="10" t="inlineStr">
        <is>
          <t>Próximo da meta</t>
        </is>
      </c>
    </row>
    <row r="9">
      <c r="A9" s="3" t="inlineStr">
        <is>
          <t>Abr/2026</t>
        </is>
      </c>
      <c r="B9" s="4" t="inlineStr">
        <is>
          <t>Rafael Almeida</t>
        </is>
      </c>
      <c r="C9" s="4" t="inlineStr">
        <is>
          <t>Recife</t>
        </is>
      </c>
      <c r="D9" s="3" t="inlineStr">
        <is>
          <t>PE</t>
        </is>
      </c>
      <c r="E9" s="3" t="inlineStr">
        <is>
          <t>Interno</t>
        </is>
      </c>
      <c r="F9" s="5" t="n">
        <v>70000</v>
      </c>
      <c r="G9" s="5" t="n">
        <v>73900</v>
      </c>
      <c r="H9" s="6">
        <f>G9-F9</f>
        <v/>
      </c>
      <c r="I9" s="7">
        <f>IFERROR(G9/F9,0)</f>
        <v/>
      </c>
      <c r="J9" s="8" t="n">
        <v>31</v>
      </c>
      <c r="K9" s="6">
        <f>IFERROR(G9/J9,0)</f>
        <v/>
      </c>
      <c r="L9" s="3">
        <f>IF(I9&gt;=1,"Atingiu","Abaixo")</f>
        <v/>
      </c>
      <c r="M9" s="4" t="inlineStr">
        <is>
          <t>Superou a meta</t>
        </is>
      </c>
    </row>
    <row r="10">
      <c r="A10" s="9" t="inlineStr">
        <is>
          <t>Abr/2026</t>
        </is>
      </c>
      <c r="B10" s="10" t="inlineStr">
        <is>
          <t>Camila Ferreira</t>
        </is>
      </c>
      <c r="C10" s="10" t="inlineStr">
        <is>
          <t>Fortaleza</t>
        </is>
      </c>
      <c r="D10" s="9" t="inlineStr">
        <is>
          <t>CE</t>
        </is>
      </c>
      <c r="E10" s="9" t="inlineStr">
        <is>
          <t>Campo</t>
        </is>
      </c>
      <c r="F10" s="5" t="n">
        <v>82000</v>
      </c>
      <c r="G10" s="5" t="n">
        <v>79300</v>
      </c>
      <c r="H10" s="11">
        <f>G10-F10</f>
        <v/>
      </c>
      <c r="I10" s="12">
        <f>IFERROR(G10/F10,0)</f>
        <v/>
      </c>
      <c r="J10" s="8" t="n">
        <v>33</v>
      </c>
      <c r="K10" s="11">
        <f>IFERROR(G10/J10,0)</f>
        <v/>
      </c>
      <c r="L10" s="9">
        <f>IF(I10&gt;=1,"Atingiu","Abaixo")</f>
        <v/>
      </c>
      <c r="M10" s="10" t="inlineStr">
        <is>
          <t>Levemente abaixo</t>
        </is>
      </c>
    </row>
    <row r="11">
      <c r="A11" s="3" t="inlineStr">
        <is>
          <t>Mai/2026</t>
        </is>
      </c>
      <c r="B11" s="4" t="inlineStr">
        <is>
          <t>Lucas Rodrigues</t>
        </is>
      </c>
      <c r="C11" s="4" t="inlineStr">
        <is>
          <t>Brasília</t>
        </is>
      </c>
      <c r="D11" s="3" t="inlineStr">
        <is>
          <t>DF</t>
        </is>
      </c>
      <c r="E11" s="3" t="inlineStr">
        <is>
          <t>Televendas</t>
        </is>
      </c>
      <c r="F11" s="5" t="n">
        <v>76000</v>
      </c>
      <c r="G11" s="5" t="n">
        <v>81250</v>
      </c>
      <c r="H11" s="6">
        <f>G11-F11</f>
        <v/>
      </c>
      <c r="I11" s="7">
        <f>IFERROR(G11/F11,0)</f>
        <v/>
      </c>
      <c r="J11" s="8" t="n">
        <v>35</v>
      </c>
      <c r="K11" s="6">
        <f>IFERROR(G11/J11,0)</f>
        <v/>
      </c>
      <c r="L11" s="3">
        <f>IF(I11&gt;=1,"Atingiu","Abaixo")</f>
        <v/>
      </c>
      <c r="M11" s="4" t="inlineStr">
        <is>
          <t>Bom desempenho</t>
        </is>
      </c>
    </row>
    <row r="12">
      <c r="A12" s="9" t="inlineStr">
        <is>
          <t>Mai/2026</t>
        </is>
      </c>
      <c r="B12" s="10" t="inlineStr">
        <is>
          <t>Fernanda Lima</t>
        </is>
      </c>
      <c r="C12" s="10" t="inlineStr">
        <is>
          <t>Campinas</t>
        </is>
      </c>
      <c r="D12" s="9" t="inlineStr">
        <is>
          <t>SP</t>
        </is>
      </c>
      <c r="E12" s="9" t="inlineStr">
        <is>
          <t>Interno</t>
        </is>
      </c>
      <c r="F12" s="5" t="n">
        <v>74000</v>
      </c>
      <c r="G12" s="5" t="n">
        <v>70200</v>
      </c>
      <c r="H12" s="11">
        <f>G12-F12</f>
        <v/>
      </c>
      <c r="I12" s="12">
        <f>IFERROR(G12/F12,0)</f>
        <v/>
      </c>
      <c r="J12" s="8" t="n">
        <v>30</v>
      </c>
      <c r="K12" s="11">
        <f>IFERROR(G12/J12,0)</f>
        <v/>
      </c>
      <c r="L12" s="9">
        <f>IF(I12&gt;=1,"Atingiu","Abaixo")</f>
        <v/>
      </c>
      <c r="M12" s="10" t="inlineStr">
        <is>
          <t>Abaixo da meta</t>
        </is>
      </c>
    </row>
    <row r="13">
      <c r="A13" s="13" t="inlineStr">
        <is>
          <t>TOTAL / MÉDIA</t>
        </is>
      </c>
      <c r="B13" s="38" t="n"/>
      <c r="C13" s="38" t="n"/>
      <c r="D13" s="38" t="n"/>
      <c r="E13" s="36" t="n"/>
      <c r="F13" s="15">
        <f>SUM(F3:F12)</f>
        <v/>
      </c>
      <c r="G13" s="15">
        <f>SUM(G3:G12)</f>
        <v/>
      </c>
      <c r="H13" s="15">
        <f>SUM(H3:H12)</f>
        <v/>
      </c>
      <c r="I13" s="16">
        <f>IFERROR(AVERAGE(I3:I12),0)</f>
        <v/>
      </c>
      <c r="J13" s="14">
        <f>SUM(J3:J12)</f>
        <v/>
      </c>
      <c r="K13" s="15">
        <f>IFERROR(AVERAGE(K3:K12),0)</f>
        <v/>
      </c>
      <c r="L13" s="14" t="n"/>
      <c r="M13" s="14" t="n"/>
    </row>
  </sheetData>
  <mergeCells count="2">
    <mergeCell ref="A1:M1"/>
    <mergeCell ref="A13:E13"/>
  </mergeCells>
  <conditionalFormatting sqref="H3:H12">
    <cfRule type="expression" priority="1" dxfId="0" stopIfTrue="1">
      <formula>H3&gt;=0</formula>
    </cfRule>
    <cfRule type="expression" priority="2" dxfId="1" stopIfTrue="1">
      <formula>H3&lt;0</formula>
    </cfRule>
  </conditionalFormatting>
  <conditionalFormatting sqref="I3:I12">
    <cfRule type="expression" priority="3" dxfId="0" stopIfTrue="1">
      <formula>I3&gt;=1</formula>
    </cfRule>
    <cfRule type="expression" priority="4" dxfId="1" stopIfTrue="1">
      <formula>I3&lt;1</formula>
    </cfRule>
  </conditionalFormatting>
  <conditionalFormatting sqref="L3:L12">
    <cfRule type="expression" priority="5" dxfId="0" stopIfTrue="1">
      <formula>L3="Atingiu"</formula>
    </cfRule>
    <cfRule type="expression" priority="6" dxfId="1" stopIfTrue="1">
      <formula>L3="Abaixo"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DASHBOARD - METAS x REALIZADO 2026</t>
        </is>
      </c>
    </row>
    <row r="2"/>
    <row r="3">
      <c r="A3" s="17" t="inlineStr">
        <is>
          <t>INDICADORES GERAIS</t>
        </is>
      </c>
    </row>
    <row r="4">
      <c r="A4" s="18" t="inlineStr">
        <is>
          <t>Meta total (R$)</t>
        </is>
      </c>
      <c r="B4" s="6">
        <f>SUM(Metas_Vendas!F3:F12)</f>
        <v/>
      </c>
    </row>
    <row r="5">
      <c r="A5" s="19" t="inlineStr">
        <is>
          <t>Realizado total (R$)</t>
        </is>
      </c>
      <c r="B5" s="11">
        <f>SUM(Metas_Vendas!G3:G12)</f>
        <v/>
      </c>
    </row>
    <row r="6">
      <c r="A6" s="18" t="inlineStr">
        <is>
          <t>Atingimento geral (%)</t>
        </is>
      </c>
      <c r="B6" s="7">
        <f>IFERROR(B5/B4,0)</f>
        <v/>
      </c>
    </row>
    <row r="7">
      <c r="A7" s="19" t="inlineStr">
        <is>
          <t>Diferença total (R$)</t>
        </is>
      </c>
      <c r="B7" s="11">
        <f>B5-B4</f>
        <v/>
      </c>
    </row>
    <row r="8">
      <c r="A8" s="18" t="inlineStr">
        <is>
          <t>Média de atingimento (%)</t>
        </is>
      </c>
      <c r="B8" s="7">
        <f>IFERROR(AVERAGE(Metas_Vendas!I3:I12),0)</f>
        <v/>
      </c>
    </row>
    <row r="9">
      <c r="A9" s="19" t="inlineStr">
        <is>
          <t>Vendedores acima da meta</t>
        </is>
      </c>
      <c r="B9" s="20">
        <f>COUNTIF(Metas_Vendas!L3:L12,"Atingiu")</f>
        <v/>
      </c>
    </row>
    <row r="10">
      <c r="A10" s="18" t="inlineStr">
        <is>
          <t>Vendedores abaixo da meta</t>
        </is>
      </c>
      <c r="B10" s="21">
        <f>COUNTIF(Metas_Vendas!L3:L12,"Abaixo")</f>
        <v/>
      </c>
    </row>
    <row r="11">
      <c r="A11" s="19" t="inlineStr">
        <is>
          <t>Maior ticket médio (R$)</t>
        </is>
      </c>
      <c r="B11" s="11">
        <f>IFERROR(MAX(Metas_Vendas!K3:K12),0)</f>
        <v/>
      </c>
    </row>
    <row r="12">
      <c r="A12" s="18" t="inlineStr">
        <is>
          <t>Menor ticket médio (R$)</t>
        </is>
      </c>
      <c r="B12" s="6">
        <f>IFERROR(MIN(Metas_Vendas!K3:K12),0)</f>
        <v/>
      </c>
    </row>
    <row r="13"/>
    <row r="14"/>
    <row r="15">
      <c r="A15" s="17" t="inlineStr">
        <is>
          <t>CONSULTA POR VENDEDOR</t>
        </is>
      </c>
    </row>
    <row r="16">
      <c r="A16" s="22" t="inlineStr">
        <is>
          <t>Selecione o vendedor:</t>
        </is>
      </c>
      <c r="B16" s="23" t="inlineStr">
        <is>
          <t>João Silva</t>
        </is>
      </c>
    </row>
    <row r="17">
      <c r="A17" s="24" t="inlineStr">
        <is>
          <t>Meta de Vendas (R$)</t>
        </is>
      </c>
      <c r="B17" s="25">
        <f>IFERROR(VLOOKUP(B16,Metas_Vendas!B3:M12,5,FALSE),"Não encontrado")</f>
        <v/>
      </c>
    </row>
    <row r="18">
      <c r="A18" s="24" t="inlineStr">
        <is>
          <t>Vendas Realizadas (R$)</t>
        </is>
      </c>
      <c r="B18" s="25">
        <f>IFERROR(VLOOKUP(B16,Metas_Vendas!B3:M12,6,FALSE),"Não encontrado")</f>
        <v/>
      </c>
    </row>
    <row r="19">
      <c r="A19" s="24" t="inlineStr">
        <is>
          <t>Status</t>
        </is>
      </c>
      <c r="B19" s="26">
        <f>IFERROR(VLOOKUP(B16,Metas_Vendas!B3:M12,11,FALSE),"Não encontrado")</f>
        <v/>
      </c>
    </row>
    <row r="20"/>
    <row r="21"/>
    <row r="22"/>
    <row r="23">
      <c r="A23" s="17" t="inlineStr">
        <is>
          <t>DADOS PARA GRÁFICOS (auxiliar)</t>
        </is>
      </c>
    </row>
    <row r="24">
      <c r="A24" s="27" t="inlineStr">
        <is>
          <t>Vendedor</t>
        </is>
      </c>
      <c r="B24" s="27" t="inlineStr">
        <is>
          <t>Meta de Vendas (R$)</t>
        </is>
      </c>
      <c r="C24" s="27" t="inlineStr">
        <is>
          <t>Vendas Realizadas (R$)</t>
        </is>
      </c>
      <c r="D24" s="27" t="inlineStr">
        <is>
          <t>Mês</t>
        </is>
      </c>
      <c r="E24" s="27" t="inlineStr">
        <is>
          <t>Atingimento (%)</t>
        </is>
      </c>
    </row>
    <row r="25">
      <c r="A25" s="28">
        <f>Metas_Vendas!B3</f>
        <v/>
      </c>
      <c r="B25" s="29">
        <f>Metas_Vendas!F3</f>
        <v/>
      </c>
      <c r="C25" s="29">
        <f>Metas_Vendas!G3</f>
        <v/>
      </c>
      <c r="D25" s="28">
        <f>Metas_Vendas!A3</f>
        <v/>
      </c>
      <c r="E25" s="30">
        <f>Metas_Vendas!I3</f>
        <v/>
      </c>
    </row>
    <row r="26">
      <c r="A26" s="31">
        <f>Metas_Vendas!B4</f>
        <v/>
      </c>
      <c r="B26" s="32">
        <f>Metas_Vendas!F4</f>
        <v/>
      </c>
      <c r="C26" s="32">
        <f>Metas_Vendas!G4</f>
        <v/>
      </c>
      <c r="D26" s="31">
        <f>Metas_Vendas!A4</f>
        <v/>
      </c>
      <c r="E26" s="33">
        <f>Metas_Vendas!I4</f>
        <v/>
      </c>
    </row>
    <row r="27">
      <c r="A27" s="28">
        <f>Metas_Vendas!B5</f>
        <v/>
      </c>
      <c r="B27" s="29">
        <f>Metas_Vendas!F5</f>
        <v/>
      </c>
      <c r="C27" s="29">
        <f>Metas_Vendas!G5</f>
        <v/>
      </c>
      <c r="D27" s="28">
        <f>Metas_Vendas!A5</f>
        <v/>
      </c>
      <c r="E27" s="30">
        <f>Metas_Vendas!I5</f>
        <v/>
      </c>
    </row>
    <row r="28">
      <c r="A28" s="31">
        <f>Metas_Vendas!B6</f>
        <v/>
      </c>
      <c r="B28" s="32">
        <f>Metas_Vendas!F6</f>
        <v/>
      </c>
      <c r="C28" s="32">
        <f>Metas_Vendas!G6</f>
        <v/>
      </c>
      <c r="D28" s="31">
        <f>Metas_Vendas!A6</f>
        <v/>
      </c>
      <c r="E28" s="33">
        <f>Metas_Vendas!I6</f>
        <v/>
      </c>
    </row>
    <row r="29">
      <c r="A29" s="28">
        <f>Metas_Vendas!B7</f>
        <v/>
      </c>
      <c r="B29" s="29">
        <f>Metas_Vendas!F7</f>
        <v/>
      </c>
      <c r="C29" s="29">
        <f>Metas_Vendas!G7</f>
        <v/>
      </c>
      <c r="D29" s="28">
        <f>Metas_Vendas!A7</f>
        <v/>
      </c>
      <c r="E29" s="30">
        <f>Metas_Vendas!I7</f>
        <v/>
      </c>
    </row>
    <row r="30">
      <c r="A30" s="31">
        <f>Metas_Vendas!B8</f>
        <v/>
      </c>
      <c r="B30" s="32">
        <f>Metas_Vendas!F8</f>
        <v/>
      </c>
      <c r="C30" s="32">
        <f>Metas_Vendas!G8</f>
        <v/>
      </c>
      <c r="D30" s="31">
        <f>Metas_Vendas!A8</f>
        <v/>
      </c>
      <c r="E30" s="33">
        <f>Metas_Vendas!I8</f>
        <v/>
      </c>
    </row>
    <row r="31">
      <c r="A31" s="28">
        <f>Metas_Vendas!B9</f>
        <v/>
      </c>
      <c r="B31" s="29">
        <f>Metas_Vendas!F9</f>
        <v/>
      </c>
      <c r="C31" s="29">
        <f>Metas_Vendas!G9</f>
        <v/>
      </c>
      <c r="D31" s="28">
        <f>Metas_Vendas!A9</f>
        <v/>
      </c>
      <c r="E31" s="30">
        <f>Metas_Vendas!I9</f>
        <v/>
      </c>
    </row>
    <row r="32">
      <c r="A32" s="31">
        <f>Metas_Vendas!B10</f>
        <v/>
      </c>
      <c r="B32" s="32">
        <f>Metas_Vendas!F10</f>
        <v/>
      </c>
      <c r="C32" s="32">
        <f>Metas_Vendas!G10</f>
        <v/>
      </c>
      <c r="D32" s="31">
        <f>Metas_Vendas!A10</f>
        <v/>
      </c>
      <c r="E32" s="33">
        <f>Metas_Vendas!I10</f>
        <v/>
      </c>
    </row>
    <row r="33">
      <c r="A33" s="28">
        <f>Metas_Vendas!B11</f>
        <v/>
      </c>
      <c r="B33" s="29">
        <f>Metas_Vendas!F11</f>
        <v/>
      </c>
      <c r="C33" s="29">
        <f>Metas_Vendas!G11</f>
        <v/>
      </c>
      <c r="D33" s="28">
        <f>Metas_Vendas!A11</f>
        <v/>
      </c>
      <c r="E33" s="30">
        <f>Metas_Vendas!I11</f>
        <v/>
      </c>
    </row>
    <row r="34">
      <c r="A34" s="31">
        <f>Metas_Vendas!B12</f>
        <v/>
      </c>
      <c r="B34" s="32">
        <f>Metas_Vendas!F12</f>
        <v/>
      </c>
      <c r="C34" s="32">
        <f>Metas_Vendas!G12</f>
        <v/>
      </c>
      <c r="D34" s="31">
        <f>Metas_Vendas!A12</f>
        <v/>
      </c>
      <c r="E34" s="33">
        <f>Metas_Vendas!I12</f>
        <v/>
      </c>
    </row>
    <row r="35"/>
    <row r="36"/>
    <row r="37">
      <c r="A37" s="34" t="inlineStr">
        <is>
          <t>Status</t>
        </is>
      </c>
      <c r="B37" s="34" t="inlineStr">
        <is>
          <t>Quantidade</t>
        </is>
      </c>
    </row>
    <row r="38">
      <c r="A38" s="26" t="inlineStr">
        <is>
          <t>Atingiu</t>
        </is>
      </c>
      <c r="B38" s="26">
        <f>B9</f>
        <v/>
      </c>
    </row>
    <row r="39">
      <c r="A39" s="26" t="inlineStr">
        <is>
          <t>Abaixo</t>
        </is>
      </c>
      <c r="B39" s="26">
        <f>B10</f>
        <v/>
      </c>
    </row>
  </sheetData>
  <mergeCells count="13">
    <mergeCell ref="A1:H1"/>
    <mergeCell ref="A3:D3"/>
    <mergeCell ref="A4"/>
    <mergeCell ref="A5"/>
    <mergeCell ref="A6"/>
    <mergeCell ref="A7"/>
    <mergeCell ref="A8"/>
    <mergeCell ref="A9"/>
    <mergeCell ref="A10"/>
    <mergeCell ref="A11"/>
    <mergeCell ref="A12"/>
    <mergeCell ref="A15:D15"/>
    <mergeCell ref="A23:F2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30" customWidth="1" min="1" max="1"/>
    <col width="70" customWidth="1" min="2" max="2"/>
    <col width="4" customWidth="1" min="3" max="3"/>
    <col width="4" customWidth="1" min="4" max="4"/>
  </cols>
  <sheetData>
    <row r="1" ht="28" customHeight="1">
      <c r="A1" s="1" t="inlineStr">
        <is>
          <t>INSTRUÇÕES DE USO - CONTROLE DE METAS DE VENDAS</t>
        </is>
      </c>
    </row>
    <row r="2"/>
    <row r="3">
      <c r="A3" s="35" t="inlineStr">
        <is>
          <t>1. Visão geral</t>
        </is>
      </c>
      <c r="B3" s="36" t="n"/>
    </row>
    <row r="4" ht="55" customHeight="1">
      <c r="A4" s="37" t="inlineStr">
        <is>
          <t>Esta planilha controla as metas de vendas mensais por vendedor, comparando valores planejados com os resultados realizados. Os dados ficam na aba "Metas_Vendas" e o resumo executivo na aba "Dashboard".</t>
        </is>
      </c>
      <c r="B4" s="36" t="n"/>
    </row>
    <row r="5"/>
    <row r="6">
      <c r="A6" s="35" t="inlineStr">
        <is>
          <t>2. Como preencher</t>
        </is>
      </c>
      <c r="B6" s="36" t="n"/>
    </row>
    <row r="7" ht="55" customHeight="1">
      <c r="A7" s="37" t="inlineStr">
        <is>
          <t>Preencha as colunas Mês, Vendedor, Cidade, UF, Canal, Meta de Vendas (R$), Vendas Realizadas (R$), Qtd. Pedidos e Observação. As colunas Diferença, Atingimento (%), Ticket Médio e Status são calculadas automaticamente por fórmula.</t>
        </is>
      </c>
      <c r="B7" s="36" t="n"/>
    </row>
    <row r="8"/>
    <row r="9">
      <c r="A9" s="35" t="inlineStr">
        <is>
          <t>3. Campos editáveis</t>
        </is>
      </c>
      <c r="B9" s="36" t="n"/>
    </row>
    <row r="10" ht="55" customHeight="1">
      <c r="A10" s="37" t="inlineStr">
        <is>
          <t>As células com fundo amarelo claro (#FFFBEB) são campos de entrada: Meta de Vendas, Vendas Realizadas e Qtd. Pedidos na aba Metas_Vendas, além da célula de seleção de vendedor na aba Dashboard.</t>
        </is>
      </c>
      <c r="B10" s="36" t="n"/>
    </row>
    <row r="11"/>
    <row r="12">
      <c r="A12" s="35" t="inlineStr">
        <is>
          <t>4. Definição dos indicadores (KPIs)</t>
        </is>
      </c>
      <c r="B12" s="36" t="n"/>
    </row>
    <row r="13" ht="55" customHeight="1">
      <c r="A13" s="37" t="inlineStr">
        <is>
          <t>Meta total: soma de todas as metas do período. Realizado total: soma de todas as vendas realizadas. Atingimento geral (%): realizado total dividido pela meta total. Diferença total: realizado menos meta. Média de atingimento (%): média do atingimento individual de cada vendedor. Vendedores acima/abaixo da meta: contagem de vendedores classificados como "Atingiu" ou "Abaixo". Ticket médio: valor médio de venda por pedido.</t>
        </is>
      </c>
      <c r="B13" s="36" t="n"/>
    </row>
    <row r="14"/>
    <row r="15">
      <c r="A15" s="35" t="inlineStr">
        <is>
          <t>5. Consulta por vendedor</t>
        </is>
      </c>
      <c r="B15" s="36" t="n"/>
    </row>
    <row r="16" ht="55" customHeight="1">
      <c r="A16" s="37" t="inlineStr">
        <is>
          <t>Na aba Dashboard, digite o nome exato de um vendedor na célula de seleção para consultar automaticamente a meta, o realizado e o status correspondente, usando a fórmula PROCV (VLOOKUP).</t>
        </is>
      </c>
      <c r="B16" s="36" t="n"/>
    </row>
    <row r="17"/>
    <row r="18">
      <c r="A18" s="35" t="inlineStr">
        <is>
          <t>6. Formatação brasileira</t>
        </is>
      </c>
      <c r="B18" s="36" t="n"/>
    </row>
    <row r="19" ht="55" customHeight="1">
      <c r="A19" s="37" t="inlineStr">
        <is>
          <t>Datas no formato mês/ano (ex.: Jan/2026). Valores monetários no formato R$ 1.234,56, com ponto para milhar e vírgula para decimais, conforme padrão brasileiro.</t>
        </is>
      </c>
      <c r="B19" s="36" t="n"/>
    </row>
    <row r="20"/>
    <row r="21">
      <c r="A21" s="35" t="inlineStr">
        <is>
          <t>7. Legenda de cores</t>
        </is>
      </c>
      <c r="B21" s="36" t="n"/>
    </row>
    <row r="22" ht="55" customHeight="1">
      <c r="A22" s="37" t="inlineStr">
        <is>
          <t>Verde (#16A34A): indicadores positivos, metas atingidas ou superadas. Vermelho (#DC2626): indicadores negativos, metas não atingidas ou alertas. Amarelo claro (#FFFBEB): células de entrada de dados. Cinza claro (#F8FAFC): linhas alternadas para facilitar a leitura.</t>
        </is>
      </c>
      <c r="B22" s="36" t="n"/>
    </row>
    <row r="23"/>
    <row r="24">
      <c r="A24" s="35" t="inlineStr">
        <is>
          <t>8. Atualização dos gráficos</t>
        </is>
      </c>
      <c r="B24" s="36" t="n"/>
    </row>
    <row r="25" ht="55" customHeight="1">
      <c r="A25" s="37" t="inlineStr">
        <is>
          <t>Os gráficos da aba Dashboard são atualizados automaticamente ao alterar os valores na aba Metas_Vendas, pois utilizam referências diretas às células de origem.</t>
        </is>
      </c>
      <c r="B25" s="36" t="n"/>
    </row>
  </sheetData>
  <mergeCells count="17">
    <mergeCell ref="A1:D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  <mergeCell ref="A21:B21"/>
    <mergeCell ref="A22:B22"/>
    <mergeCell ref="A24:B24"/>
    <mergeCell ref="A25:B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2026-07-13T15:50:08Z</dcterms:created>
  <dcterms:modified xmlns:dcterms="http://purl.org/dc/terms/" xmlns:xsi="http://www.w3.org/2001/XMLSchema-instance" xsi:type="dcterms:W3CDTF">2026-07-13T15:50:08Z</dcterms:modified>
</cp:coreProperties>
</file>