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camentos" sheetId="1" state="visible" r:id="rId1"/>
    <sheet xmlns:r="http://schemas.openxmlformats.org/officeDocument/2006/relationships" name="Orcamento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coes" sheetId="4" state="visible" r:id="rId4"/>
  </sheets>
  <definedNames>
    <definedName name="_xlnm._FilterDatabase" localSheetId="0" hidden="1">'Lancamentos'!$A$2:$T$12</definedName>
    <definedName name="_xlnm._FilterDatabase" localSheetId="1" hidden="1">'Orcamento'!$A$2:$C$13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%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color rgb="001F2937"/>
      <sz val="10"/>
    </font>
    <font>
      <b val="1"/>
      <color rgb="001E293B"/>
    </font>
    <font>
      <b val="1"/>
      <color rgb="0016A34A"/>
    </font>
    <font>
      <b val="1"/>
      <color rgb="00C8102E"/>
      <sz val="12"/>
    </font>
    <font>
      <b val="1"/>
      <color rgb="00DC2626"/>
    </font>
    <font>
      <i val="1"/>
      <color rgb="0064748B"/>
      <sz val="9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5" fillId="0" borderId="1" pivotButton="0" quotePrefix="0" xfId="0"/>
    <xf numFmtId="0" fontId="6" fillId="0" borderId="0" pivotButton="0" quotePrefix="0" xfId="0"/>
    <xf numFmtId="165" fontId="5" fillId="4" borderId="1" applyAlignment="1" pivotButton="0" quotePrefix="0" xfId="0">
      <alignment horizontal="center" vertical="center" wrapText="1"/>
    </xf>
    <xf numFmtId="165" fontId="7" fillId="0" borderId="1" applyAlignment="1" pivotButton="0" quotePrefix="0" xfId="0">
      <alignment horizontal="center" vertical="center" wrapText="1"/>
    </xf>
    <xf numFmtId="165" fontId="7" fillId="4" borderId="1" applyAlignment="1" pivotButton="0" quotePrefix="0" xfId="0">
      <alignment horizontal="center" vertical="center" wrapText="1"/>
    </xf>
    <xf numFmtId="1" fontId="7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8" fillId="0" borderId="0" pivotButton="0" quotePrefix="0" xfId="0"/>
    <xf numFmtId="165" fontId="5" fillId="0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5" fillId="0" borderId="1" pivotButton="0" quotePrefix="0" xfId="0"/>
    <xf numFmtId="165" fontId="5" fillId="4" borderId="1" applyAlignment="1" pivotButton="0" quotePrefix="0" xfId="0">
      <alignment horizontal="center" vertical="center" wrapText="1"/>
    </xf>
    <xf numFmtId="165" fontId="7" fillId="0" borderId="1" applyAlignment="1" pivotButton="0" quotePrefix="0" xfId="0">
      <alignment horizontal="center" vertical="center" wrapText="1"/>
    </xf>
    <xf numFmtId="165" fontId="7" fillId="4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 x Despesas por mês (2026)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'Resumo'!B18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'Resumo'!$A$19:$A$25</f>
            </numRef>
          </cat>
          <val>
            <numRef>
              <f>'Resumo'!$B$19:$B$25</f>
            </numRef>
          </val>
        </ser>
        <ser>
          <idx val="1"/>
          <order val="1"/>
          <tx>
            <strRef>
              <f>'Resumo'!C18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'Resumo'!$A$19:$A$25</f>
            </numRef>
          </cat>
          <val>
            <numRef>
              <f>'Resumo'!$C$19:$C$25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Despesas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'Resumo'!B29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'Resumo'!$A$30:$A$37</f>
            </numRef>
          </cat>
          <val>
            <numRef>
              <f>'Resumo'!$B$30:$B$37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mensal (2026)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'Resumo'!D18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'Resumo'!$A$19:$A$25</f>
            </numRef>
          </cat>
          <val>
            <numRef>
              <f>'Resumo'!$D$19:$D$25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40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11" customWidth="1" min="2" max="2"/>
    <col width="9" customWidth="1" min="3" max="3"/>
    <col width="17" customWidth="1" min="4" max="4"/>
    <col width="32" customWidth="1" min="5" max="5"/>
    <col width="32" customWidth="1" min="6" max="6"/>
    <col width="20" customWidth="1" min="7" max="7"/>
    <col width="14" customWidth="1" min="8" max="8"/>
    <col width="16" customWidth="1" min="9" max="9"/>
    <col width="19" customWidth="1" min="10" max="10"/>
    <col width="15" customWidth="1" min="11" max="11"/>
    <col width="16" customWidth="1" min="12" max="12"/>
    <col width="10" customWidth="1" min="13" max="13"/>
    <col width="12" customWidth="1" min="14" max="14"/>
    <col width="18" customWidth="1" min="15" max="15"/>
    <col width="13" customWidth="1" min="16" max="16"/>
    <col width="42" customWidth="1" min="17" max="17"/>
    <col width="14" customWidth="1" min="18" max="18"/>
    <col width="11" customWidth="1" min="19" max="19"/>
    <col width="10" customWidth="1" min="20" max="20"/>
  </cols>
  <sheetData>
    <row r="1" ht="26" customHeight="1">
      <c r="A1" s="1" t="inlineStr">
        <is>
          <t>Prestação de Contas — Condomínio Residencial Jardim Paulista (São Paulo/SP) — Jan a Jul/2026</t>
        </is>
      </c>
    </row>
    <row r="2" ht="32" customHeight="1">
      <c r="A2" s="2" t="inlineStr">
        <is>
          <t>ID</t>
        </is>
      </c>
      <c r="B2" s="2" t="inlineStr">
        <is>
          <t>Data</t>
        </is>
      </c>
      <c r="C2" s="2" t="inlineStr">
        <is>
          <t>Tipo</t>
        </is>
      </c>
      <c r="D2" s="2" t="inlineStr">
        <is>
          <t>Categoria</t>
        </is>
      </c>
      <c r="E2" s="2" t="inlineStr">
        <is>
          <t>Descrição</t>
        </is>
      </c>
      <c r="F2" s="2" t="inlineStr">
        <is>
          <t>Fornecedor/Responsável</t>
        </is>
      </c>
      <c r="G2" s="2" t="inlineStr">
        <is>
          <t>CPF/CNPJ</t>
        </is>
      </c>
      <c r="H2" s="2" t="inlineStr">
        <is>
          <t>Nota Fiscal/NF-e</t>
        </is>
      </c>
      <c r="I2" s="2" t="inlineStr">
        <is>
          <t>Forma de pagamento</t>
        </is>
      </c>
      <c r="J2" s="2" t="inlineStr">
        <is>
          <t>Centro de custo</t>
        </is>
      </c>
      <c r="K2" s="2" t="inlineStr">
        <is>
          <t>Valor previsto (R$)</t>
        </is>
      </c>
      <c r="L2" s="2" t="inlineStr">
        <is>
          <t>Valor realizado (R$)</t>
        </is>
      </c>
      <c r="M2" s="2" t="inlineStr">
        <is>
          <t>Status</t>
        </is>
      </c>
      <c r="N2" s="2" t="inlineStr">
        <is>
          <t>Vencimento</t>
        </is>
      </c>
      <c r="O2" s="2" t="inlineStr">
        <is>
          <t>Data de pagamento/recebimento</t>
        </is>
      </c>
      <c r="P2" s="2" t="inlineStr">
        <is>
          <t>Mês de referência</t>
        </is>
      </c>
      <c r="Q2" s="2" t="inlineStr">
        <is>
          <t>Observações</t>
        </is>
      </c>
      <c r="R2" s="2" t="inlineStr">
        <is>
          <t>Variação (R$)</t>
        </is>
      </c>
      <c r="S2" s="2" t="inlineStr">
        <is>
          <t>Variação (%)</t>
        </is>
      </c>
      <c r="T2" s="2" t="inlineStr">
        <is>
          <t>Alerta</t>
        </is>
      </c>
    </row>
    <row r="3">
      <c r="A3" s="3" t="n">
        <v>1</v>
      </c>
      <c r="B3" s="29" t="n">
        <v>46027</v>
      </c>
      <c r="C3" s="3" t="inlineStr">
        <is>
          <t>Receita</t>
        </is>
      </c>
      <c r="D3" s="3" t="inlineStr">
        <is>
          <t>Cotas condominiais</t>
        </is>
      </c>
      <c r="E3" s="5" t="inlineStr">
        <is>
          <t>Arrecadação mensal das cotas</t>
        </is>
      </c>
      <c r="F3" s="5" t="inlineStr">
        <is>
          <t>Condomínio Residencial Jardim Paulista</t>
        </is>
      </c>
      <c r="G3" s="3" t="inlineStr">
        <is>
          <t>58.123.456/0001-78</t>
        </is>
      </c>
      <c r="H3" s="3" t="inlineStr">
        <is>
          <t>-</t>
        </is>
      </c>
      <c r="I3" s="3" t="inlineStr">
        <is>
          <t>Pix</t>
        </is>
      </c>
      <c r="J3" s="3" t="inlineStr">
        <is>
          <t>Receita ordinária</t>
        </is>
      </c>
      <c r="K3" s="30" t="n">
        <v>18500</v>
      </c>
      <c r="L3" s="30" t="n">
        <v>18500</v>
      </c>
      <c r="M3" s="3" t="inlineStr">
        <is>
          <t>Recebido</t>
        </is>
      </c>
      <c r="N3" s="29" t="n">
        <v>46032</v>
      </c>
      <c r="O3" s="29" t="n">
        <v>46030</v>
      </c>
      <c r="P3" s="3" t="inlineStr">
        <is>
          <t>Jan/2026</t>
        </is>
      </c>
      <c r="Q3" s="5" t="inlineStr">
        <is>
          <t>São Paulo/SP — responsável: João Silva (síndico)</t>
        </is>
      </c>
      <c r="R3" s="31">
        <f>L3-K3</f>
        <v/>
      </c>
      <c r="S3" s="32">
        <f>IFERROR(R3/K3,0)</f>
        <v/>
      </c>
      <c r="T3" s="3">
        <f>IF(AND(C3="Despesa",M3&lt;&gt;"Pago",N3&lt;TODAY()),"Atrasado",IF(M3="Pendente","Pendente","OK"))</f>
        <v/>
      </c>
    </row>
    <row r="4">
      <c r="A4" s="9" t="n">
        <v>2</v>
      </c>
      <c r="B4" s="33" t="n">
        <v>46032</v>
      </c>
      <c r="C4" s="9" t="inlineStr">
        <is>
          <t>Despesa</t>
        </is>
      </c>
      <c r="D4" s="9" t="inlineStr">
        <is>
          <t>Energia elétrica</t>
        </is>
      </c>
      <c r="E4" s="11" t="inlineStr">
        <is>
          <t>Conta de energia áreas comuns</t>
        </is>
      </c>
      <c r="F4" s="11" t="inlineStr">
        <is>
          <t>Enel Distribuição SP</t>
        </is>
      </c>
      <c r="G4" s="9" t="inlineStr">
        <is>
          <t>61.695.227/0001-93</t>
        </is>
      </c>
      <c r="H4" s="9" t="inlineStr">
        <is>
          <t>NF-e 004512</t>
        </is>
      </c>
      <c r="I4" s="9" t="inlineStr">
        <is>
          <t>Débito automático</t>
        </is>
      </c>
      <c r="J4" s="9" t="inlineStr">
        <is>
          <t>Despesa ordinária</t>
        </is>
      </c>
      <c r="K4" s="30" t="n">
        <v>2300</v>
      </c>
      <c r="L4" s="30" t="n">
        <v>2340.8</v>
      </c>
      <c r="M4" s="9" t="inlineStr">
        <is>
          <t>Pago</t>
        </is>
      </c>
      <c r="N4" s="33" t="n">
        <v>46037</v>
      </c>
      <c r="O4" s="33" t="n">
        <v>46037</v>
      </c>
      <c r="P4" s="9" t="inlineStr">
        <is>
          <t>Jan/2026</t>
        </is>
      </c>
      <c r="Q4" s="11" t="inlineStr">
        <is>
          <t>Conferido por Maria Oliveira</t>
        </is>
      </c>
      <c r="R4" s="34">
        <f>L4-K4</f>
        <v/>
      </c>
      <c r="S4" s="35">
        <f>IFERROR(R4/K4,0)</f>
        <v/>
      </c>
      <c r="T4" s="9">
        <f>IF(AND(C4="Despesa",M4&lt;&gt;"Pago",N4&lt;TODAY()),"Atrasado",IF(M4="Pendente","Pendente","OK"))</f>
        <v/>
      </c>
    </row>
    <row r="5">
      <c r="A5" s="3" t="n">
        <v>3</v>
      </c>
      <c r="B5" s="29" t="n">
        <v>46037</v>
      </c>
      <c r="C5" s="3" t="inlineStr">
        <is>
          <t>Despesa</t>
        </is>
      </c>
      <c r="D5" s="3" t="inlineStr">
        <is>
          <t>Limpeza</t>
        </is>
      </c>
      <c r="E5" s="5" t="inlineStr">
        <is>
          <t>Serviço de limpeza mensal</t>
        </is>
      </c>
      <c r="F5" s="5" t="inlineStr">
        <is>
          <t>Brilho Serviços Gerais Ltda.</t>
        </is>
      </c>
      <c r="G5" s="3" t="inlineStr">
        <is>
          <t>12.345.678/0001-90</t>
        </is>
      </c>
      <c r="H5" s="3" t="inlineStr">
        <is>
          <t>NF 00877</t>
        </is>
      </c>
      <c r="I5" s="3" t="inlineStr">
        <is>
          <t>Boleto</t>
        </is>
      </c>
      <c r="J5" s="3" t="inlineStr">
        <is>
          <t>Despesa ordinária</t>
        </is>
      </c>
      <c r="K5" s="30" t="n">
        <v>3200</v>
      </c>
      <c r="L5" s="30" t="n">
        <v>3200</v>
      </c>
      <c r="M5" s="3" t="inlineStr">
        <is>
          <t>Pago</t>
        </is>
      </c>
      <c r="N5" s="29" t="n">
        <v>46042</v>
      </c>
      <c r="O5" s="29" t="n">
        <v>46040</v>
      </c>
      <c r="P5" s="3" t="inlineStr">
        <is>
          <t>Jan/2026</t>
        </is>
      </c>
      <c r="Q5" s="5" t="inlineStr">
        <is>
          <t>Contrato anual — Campinas/SP</t>
        </is>
      </c>
      <c r="R5" s="31">
        <f>L5-K5</f>
        <v/>
      </c>
      <c r="S5" s="32">
        <f>IFERROR(R5/K5,0)</f>
        <v/>
      </c>
      <c r="T5" s="3">
        <f>IF(AND(C5="Despesa",M5&lt;&gt;"Pago",N5&lt;TODAY()),"Atrasado",IF(M5="Pendente","Pendente","OK"))</f>
        <v/>
      </c>
    </row>
    <row r="6">
      <c r="A6" s="9" t="n">
        <v>4</v>
      </c>
      <c r="B6" s="33" t="n">
        <v>46058</v>
      </c>
      <c r="C6" s="9" t="inlineStr">
        <is>
          <t>Receita</t>
        </is>
      </c>
      <c r="D6" s="9" t="inlineStr">
        <is>
          <t>Fundo de reserva</t>
        </is>
      </c>
      <c r="E6" s="11" t="inlineStr">
        <is>
          <t>Contribuição mensal dos condôminos</t>
        </is>
      </c>
      <c r="F6" s="11" t="inlineStr">
        <is>
          <t>Condôminos — Condomínio Jardim Paulista</t>
        </is>
      </c>
      <c r="G6" s="9" t="inlineStr">
        <is>
          <t>58.123.456/0001-78</t>
        </is>
      </c>
      <c r="H6" s="9" t="inlineStr">
        <is>
          <t>-</t>
        </is>
      </c>
      <c r="I6" s="9" t="inlineStr">
        <is>
          <t>Pix</t>
        </is>
      </c>
      <c r="J6" s="9" t="inlineStr">
        <is>
          <t>Fundo de reserva</t>
        </is>
      </c>
      <c r="K6" s="30" t="n">
        <v>4800</v>
      </c>
      <c r="L6" s="30" t="n">
        <v>4800</v>
      </c>
      <c r="M6" s="9" t="inlineStr">
        <is>
          <t>Recebido</t>
        </is>
      </c>
      <c r="N6" s="33" t="n">
        <v>46063</v>
      </c>
      <c r="O6" s="33" t="n">
        <v>46062</v>
      </c>
      <c r="P6" s="9" t="inlineStr">
        <is>
          <t>Fev/2026</t>
        </is>
      </c>
      <c r="Q6" s="11" t="inlineStr">
        <is>
          <t>Rateio aprovado em assembleia</t>
        </is>
      </c>
      <c r="R6" s="34">
        <f>L6-K6</f>
        <v/>
      </c>
      <c r="S6" s="35">
        <f>IFERROR(R6/K6,0)</f>
        <v/>
      </c>
      <c r="T6" s="9">
        <f>IF(AND(C6="Despesa",M6&lt;&gt;"Pago",N6&lt;TODAY()),"Atrasado",IF(M6="Pendente","Pendente","OK"))</f>
        <v/>
      </c>
    </row>
    <row r="7">
      <c r="A7" s="3" t="n">
        <v>5</v>
      </c>
      <c r="B7" s="29" t="n">
        <v>46073</v>
      </c>
      <c r="C7" s="3" t="inlineStr">
        <is>
          <t>Despesa</t>
        </is>
      </c>
      <c r="D7" s="3" t="inlineStr">
        <is>
          <t>Elevadores</t>
        </is>
      </c>
      <c r="E7" s="5" t="inlineStr">
        <is>
          <t>Manutenção preventiva dos elevadores</t>
        </is>
      </c>
      <c r="F7" s="5" t="inlineStr">
        <is>
          <t>Elevadores Brasil Ltda.</t>
        </is>
      </c>
      <c r="G7" s="3" t="inlineStr">
        <is>
          <t>33.221.110/0001-05</t>
        </is>
      </c>
      <c r="H7" s="3" t="inlineStr">
        <is>
          <t>NF-e 11203</t>
        </is>
      </c>
      <c r="I7" s="3" t="inlineStr">
        <is>
          <t>TED</t>
        </is>
      </c>
      <c r="J7" s="3" t="inlineStr">
        <is>
          <t>Despesa ordinária</t>
        </is>
      </c>
      <c r="K7" s="30" t="n">
        <v>1900</v>
      </c>
      <c r="L7" s="30" t="n">
        <v>1850</v>
      </c>
      <c r="M7" s="3" t="inlineStr">
        <is>
          <t>Pago</t>
        </is>
      </c>
      <c r="N7" s="29" t="n">
        <v>46078</v>
      </c>
      <c r="O7" s="29" t="n">
        <v>46077</v>
      </c>
      <c r="P7" s="3" t="inlineStr">
        <is>
          <t>Fev/2026</t>
        </is>
      </c>
      <c r="Q7" s="5" t="inlineStr">
        <is>
          <t>Responsável: Carlos Pereira</t>
        </is>
      </c>
      <c r="R7" s="31">
        <f>L7-K7</f>
        <v/>
      </c>
      <c r="S7" s="32">
        <f>IFERROR(R7/K7,0)</f>
        <v/>
      </c>
      <c r="T7" s="3">
        <f>IF(AND(C7="Despesa",M7&lt;&gt;"Pago",N7&lt;TODAY()),"Atrasado",IF(M7="Pendente","Pendente","OK"))</f>
        <v/>
      </c>
    </row>
    <row r="8">
      <c r="A8" s="9" t="n">
        <v>6</v>
      </c>
      <c r="B8" s="33" t="n">
        <v>46091</v>
      </c>
      <c r="C8" s="9" t="inlineStr">
        <is>
          <t>Despesa</t>
        </is>
      </c>
      <c r="D8" s="9" t="inlineStr">
        <is>
          <t>Segurança</t>
        </is>
      </c>
      <c r="E8" s="11" t="inlineStr">
        <is>
          <t>Portaria e vigilância 24h</t>
        </is>
      </c>
      <c r="F8" s="11" t="inlineStr">
        <is>
          <t>Protege Portaria Ltda.</t>
        </is>
      </c>
      <c r="G8" s="9" t="inlineStr">
        <is>
          <t>44.556.677/0001-12</t>
        </is>
      </c>
      <c r="H8" s="9" t="inlineStr">
        <is>
          <t>NF 02341</t>
        </is>
      </c>
      <c r="I8" s="9" t="inlineStr">
        <is>
          <t>Boleto</t>
        </is>
      </c>
      <c r="J8" s="9" t="inlineStr">
        <is>
          <t>Despesa ordinária</t>
        </is>
      </c>
      <c r="K8" s="30" t="n">
        <v>6400</v>
      </c>
      <c r="L8" s="30" t="n">
        <v>6400</v>
      </c>
      <c r="M8" s="9" t="inlineStr">
        <is>
          <t>Pago</t>
        </is>
      </c>
      <c r="N8" s="33" t="n">
        <v>46096</v>
      </c>
      <c r="O8" s="33" t="n">
        <v>46095</v>
      </c>
      <c r="P8" s="9" t="inlineStr">
        <is>
          <t>Mar/2026</t>
        </is>
      </c>
      <c r="Q8" s="11" t="inlineStr">
        <is>
          <t>Escala conferida por Ana Souza</t>
        </is>
      </c>
      <c r="R8" s="34">
        <f>L8-K8</f>
        <v/>
      </c>
      <c r="S8" s="35">
        <f>IFERROR(R8/K8,0)</f>
        <v/>
      </c>
      <c r="T8" s="9">
        <f>IF(AND(C8="Despesa",M8&lt;&gt;"Pago",N8&lt;TODAY()),"Atrasado",IF(M8="Pendente","Pendente","OK"))</f>
        <v/>
      </c>
    </row>
    <row r="9">
      <c r="A9" s="3" t="n">
        <v>7</v>
      </c>
      <c r="B9" s="29" t="n">
        <v>46099</v>
      </c>
      <c r="C9" s="3" t="inlineStr">
        <is>
          <t>Despesa</t>
        </is>
      </c>
      <c r="D9" s="3" t="inlineStr">
        <is>
          <t>Manutenção</t>
        </is>
      </c>
      <c r="E9" s="5" t="inlineStr">
        <is>
          <t>Pintura da fachada predial</t>
        </is>
      </c>
      <c r="F9" s="5" t="inlineStr">
        <is>
          <t>Pintura Nova Era</t>
        </is>
      </c>
      <c r="G9" s="3" t="inlineStr">
        <is>
          <t>77.889.900/0001-34</t>
        </is>
      </c>
      <c r="H9" s="3" t="inlineStr">
        <is>
          <t>NF 00567</t>
        </is>
      </c>
      <c r="I9" s="3" t="inlineStr">
        <is>
          <t>TED</t>
        </is>
      </c>
      <c r="J9" s="3" t="inlineStr">
        <is>
          <t>Obras</t>
        </is>
      </c>
      <c r="K9" s="30" t="n">
        <v>5800</v>
      </c>
      <c r="L9" s="30" t="n">
        <v>5750</v>
      </c>
      <c r="M9" s="3" t="inlineStr">
        <is>
          <t>Pendente</t>
        </is>
      </c>
      <c r="N9" s="29" t="n">
        <v>46111</v>
      </c>
      <c r="O9" s="36" t="inlineStr"/>
      <c r="P9" s="3" t="inlineStr">
        <is>
          <t>Mar/2026</t>
        </is>
      </c>
      <c r="Q9" s="5" t="inlineStr">
        <is>
          <t>Aguardando medição final — Belo Horizonte/MG (matriz)</t>
        </is>
      </c>
      <c r="R9" s="31">
        <f>L9-K9</f>
        <v/>
      </c>
      <c r="S9" s="32">
        <f>IFERROR(R9/K9,0)</f>
        <v/>
      </c>
      <c r="T9" s="3">
        <f>IF(AND(C9="Despesa",M9&lt;&gt;"Pago",N9&lt;TODAY()),"Atrasado",IF(M9="Pendente","Pendente","OK"))</f>
        <v/>
      </c>
    </row>
    <row r="10">
      <c r="A10" s="9" t="n">
        <v>8</v>
      </c>
      <c r="B10" s="33" t="n">
        <v>46120</v>
      </c>
      <c r="C10" s="9" t="inlineStr">
        <is>
          <t>Receita</t>
        </is>
      </c>
      <c r="D10" s="9" t="inlineStr">
        <is>
          <t>Outros</t>
        </is>
      </c>
      <c r="E10" s="11" t="inlineStr">
        <is>
          <t>Aluguel do salão de festas</t>
        </is>
      </c>
      <c r="F10" s="11" t="inlineStr">
        <is>
          <t>Condomínio — locação interna</t>
        </is>
      </c>
      <c r="G10" s="9" t="inlineStr">
        <is>
          <t>58.123.456/0001-78</t>
        </is>
      </c>
      <c r="H10" s="9" t="inlineStr">
        <is>
          <t>REC 00112</t>
        </is>
      </c>
      <c r="I10" s="9" t="inlineStr">
        <is>
          <t>Pix</t>
        </is>
      </c>
      <c r="J10" s="9" t="inlineStr">
        <is>
          <t>Receita extraordinária</t>
        </is>
      </c>
      <c r="K10" s="30" t="n">
        <v>1000</v>
      </c>
      <c r="L10" s="30" t="n">
        <v>1200</v>
      </c>
      <c r="M10" s="9" t="inlineStr">
        <is>
          <t>Recebido</t>
        </is>
      </c>
      <c r="N10" s="33" t="n">
        <v>46120</v>
      </c>
      <c r="O10" s="33" t="n">
        <v>46120</v>
      </c>
      <c r="P10" s="9" t="inlineStr">
        <is>
          <t>Abr/2026</t>
        </is>
      </c>
      <c r="Q10" s="11" t="inlineStr">
        <is>
          <t>Locação por condômino — João Silva</t>
        </is>
      </c>
      <c r="R10" s="34">
        <f>L10-K10</f>
        <v/>
      </c>
      <c r="S10" s="35">
        <f>IFERROR(R10/K10,0)</f>
        <v/>
      </c>
      <c r="T10" s="9">
        <f>IF(AND(C10="Despesa",M10&lt;&gt;"Pago",N10&lt;TODAY()),"Atrasado",IF(M10="Pendente","Pendente","OK"))</f>
        <v/>
      </c>
    </row>
    <row r="11">
      <c r="A11" s="3" t="n">
        <v>9</v>
      </c>
      <c r="B11" s="29" t="n">
        <v>46154</v>
      </c>
      <c r="C11" s="3" t="inlineStr">
        <is>
          <t>Despesa</t>
        </is>
      </c>
      <c r="D11" s="3" t="inlineStr">
        <is>
          <t>Água</t>
        </is>
      </c>
      <c r="E11" s="5" t="inlineStr">
        <is>
          <t>Consumo de água áreas comuns</t>
        </is>
      </c>
      <c r="F11" s="5" t="inlineStr">
        <is>
          <t>Sabesp</t>
        </is>
      </c>
      <c r="G11" s="3" t="inlineStr">
        <is>
          <t>43.776.517/0001-80</t>
        </is>
      </c>
      <c r="H11" s="3" t="inlineStr">
        <is>
          <t>FAT 556677</t>
        </is>
      </c>
      <c r="I11" s="3" t="inlineStr">
        <is>
          <t>Débito automático</t>
        </is>
      </c>
      <c r="J11" s="3" t="inlineStr">
        <is>
          <t>Despesa ordinária</t>
        </is>
      </c>
      <c r="K11" s="30" t="n">
        <v>3000</v>
      </c>
      <c r="L11" s="30" t="n">
        <v>3180.45</v>
      </c>
      <c r="M11" s="3" t="inlineStr">
        <is>
          <t>Pago</t>
        </is>
      </c>
      <c r="N11" s="29" t="n">
        <v>46162</v>
      </c>
      <c r="O11" s="29" t="n">
        <v>46161</v>
      </c>
      <c r="P11" s="3" t="inlineStr">
        <is>
          <t>Mai/2026</t>
        </is>
      </c>
      <c r="Q11" s="5" t="inlineStr">
        <is>
          <t>Consumo acima da média — verificar vazamentos</t>
        </is>
      </c>
      <c r="R11" s="31">
        <f>L11-K11</f>
        <v/>
      </c>
      <c r="S11" s="32">
        <f>IFERROR(R11/K11,0)</f>
        <v/>
      </c>
      <c r="T11" s="3">
        <f>IF(AND(C11="Despesa",M11&lt;&gt;"Pago",N11&lt;TODAY()),"Atrasado",IF(M11="Pendente","Pendente","OK"))</f>
        <v/>
      </c>
    </row>
    <row r="12">
      <c r="A12" s="9" t="n">
        <v>10</v>
      </c>
      <c r="B12" s="33" t="n">
        <v>46188</v>
      </c>
      <c r="C12" s="9" t="inlineStr">
        <is>
          <t>Despesa</t>
        </is>
      </c>
      <c r="D12" s="9" t="inlineStr">
        <is>
          <t>Honorários</t>
        </is>
      </c>
      <c r="E12" s="11" t="inlineStr">
        <is>
          <t>Honorários administrativos mensais</t>
        </is>
      </c>
      <c r="F12" s="11" t="inlineStr">
        <is>
          <t>Gestão Condominial Alfa</t>
        </is>
      </c>
      <c r="G12" s="9" t="inlineStr">
        <is>
          <t>22.334.455/0001-66</t>
        </is>
      </c>
      <c r="H12" s="9" t="inlineStr">
        <is>
          <t>NF 00990</t>
        </is>
      </c>
      <c r="I12" s="9" t="inlineStr">
        <is>
          <t>Boleto</t>
        </is>
      </c>
      <c r="J12" s="9" t="inlineStr">
        <is>
          <t>Despesa ordinária</t>
        </is>
      </c>
      <c r="K12" s="30" t="n">
        <v>2900</v>
      </c>
      <c r="L12" s="30" t="n">
        <v>2900</v>
      </c>
      <c r="M12" s="9" t="inlineStr">
        <is>
          <t>Atrasado</t>
        </is>
      </c>
      <c r="N12" s="33" t="n">
        <v>46193</v>
      </c>
      <c r="O12" s="36" t="inlineStr"/>
      <c r="P12" s="9" t="inlineStr">
        <is>
          <t>Jun/2026</t>
        </is>
      </c>
      <c r="Q12" s="11" t="inlineStr">
        <is>
          <t>Cobrar emissão do boleto — responsável: Maria Oliveira</t>
        </is>
      </c>
      <c r="R12" s="34">
        <f>L12-K12</f>
        <v/>
      </c>
      <c r="S12" s="35">
        <f>IFERROR(R12/K12,0)</f>
        <v/>
      </c>
      <c r="T12" s="9">
        <f>IF(AND(C12="Despesa",M12&lt;&gt;"Pago",N12&lt;TODAY()),"Atrasado",IF(M12="Pendente","Pendente","OK"))</f>
        <v/>
      </c>
    </row>
  </sheetData>
  <autoFilter ref="A2:T12"/>
  <mergeCells count="1">
    <mergeCell ref="A1:T1"/>
  </mergeCells>
  <conditionalFormatting sqref="T3:T50">
    <cfRule type="expression" priority="1" dxfId="0" stopIfTrue="1">
      <formula>$T3="Atrasado"</formula>
    </cfRule>
    <cfRule type="expression" priority="2" dxfId="1" stopIfTrue="1">
      <formula>$T3="Pendente"</formula>
    </cfRule>
  </conditionalFormatting>
  <conditionalFormatting sqref="R3:R50">
    <cfRule type="expression" priority="3" dxfId="2" stopIfTrue="1">
      <formula>$R3&lt;0</formula>
    </cfRule>
    <cfRule type="expression" priority="4" dxfId="3" stopIfTrue="1">
      <formula>$R3&gt;0</formula>
    </cfRule>
  </conditionalFormatting>
  <dataValidations count="4">
    <dataValidation sqref="C3:C50" showErrorMessage="1" showInputMessage="1" allowBlank="1" type="list">
      <formula1>"Receita,Despesa"</formula1>
    </dataValidation>
    <dataValidation sqref="D3:D50" showErrorMessage="1" showInputMessage="1" allowBlank="1" type="list">
      <formula1>"Cotas condominiais,Fundo de reserva,Água,Energia elétrica,Limpeza,Manutenção,Segurança,Elevadores,Impostos/Taxas,Honorários,Outros"</formula1>
    </dataValidation>
    <dataValidation sqref="I3:I50" showErrorMessage="1" showInputMessage="1" allowBlank="1" type="list">
      <formula1>"Boleto,Pix,TED,Débito automático,Cheque"</formula1>
    </dataValidation>
    <dataValidation sqref="M3:M50" showErrorMessage="1" showInputMessage="1" allowBlank="1" type="list">
      <formula1>"Pago,Recebido,Pendente,Atrasado"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34" customWidth="1" min="3" max="3"/>
  </cols>
  <sheetData>
    <row r="1">
      <c r="A1" s="1" t="inlineStr">
        <is>
          <t>Orçamento Mensal por Categoria — 2026</t>
        </is>
      </c>
    </row>
    <row r="2">
      <c r="A2" s="2" t="inlineStr">
        <is>
          <t>Categoria</t>
        </is>
      </c>
      <c r="B2" s="2" t="inlineStr">
        <is>
          <t>Orçamento mensal (R$)</t>
        </is>
      </c>
      <c r="C2" s="2" t="inlineStr">
        <is>
          <t>Observação</t>
        </is>
      </c>
    </row>
    <row r="3">
      <c r="A3" s="5" t="inlineStr">
        <is>
          <t>Cotas condominiais</t>
        </is>
      </c>
      <c r="B3" s="30" t="n">
        <v>18500</v>
      </c>
      <c r="C3" s="5" t="inlineStr">
        <is>
          <t>Receita prevista mensal</t>
        </is>
      </c>
    </row>
    <row r="4">
      <c r="A4" s="11" t="inlineStr">
        <is>
          <t>Fundo de reserva</t>
        </is>
      </c>
      <c r="B4" s="30" t="n">
        <v>4800</v>
      </c>
      <c r="C4" s="11" t="inlineStr">
        <is>
          <t>Reserva para imprevistos</t>
        </is>
      </c>
    </row>
    <row r="5">
      <c r="A5" s="5" t="inlineStr">
        <is>
          <t>Água</t>
        </is>
      </c>
      <c r="B5" s="30" t="n">
        <v>3000</v>
      </c>
      <c r="C5" s="5" t="inlineStr">
        <is>
          <t>Concessionária Sabesp</t>
        </is>
      </c>
    </row>
    <row r="6">
      <c r="A6" s="11" t="inlineStr">
        <is>
          <t>Energia elétrica</t>
        </is>
      </c>
      <c r="B6" s="30" t="n">
        <v>2300</v>
      </c>
      <c r="C6" s="11" t="inlineStr">
        <is>
          <t>Concessionária Enel</t>
        </is>
      </c>
    </row>
    <row r="7">
      <c r="A7" s="5" t="inlineStr">
        <is>
          <t>Limpeza</t>
        </is>
      </c>
      <c r="B7" s="30" t="n">
        <v>3200</v>
      </c>
      <c r="C7" s="5" t="inlineStr">
        <is>
          <t>Empresa terceirizada</t>
        </is>
      </c>
    </row>
    <row r="8">
      <c r="A8" s="11" t="inlineStr">
        <is>
          <t>Manutenção</t>
        </is>
      </c>
      <c r="B8" s="30" t="n">
        <v>5800</v>
      </c>
      <c r="C8" s="11" t="inlineStr">
        <is>
          <t>Inclui obras e pintura</t>
        </is>
      </c>
    </row>
    <row r="9">
      <c r="A9" s="5" t="inlineStr">
        <is>
          <t>Segurança</t>
        </is>
      </c>
      <c r="B9" s="30" t="n">
        <v>6400</v>
      </c>
      <c r="C9" s="5" t="inlineStr">
        <is>
          <t>Portaria 24h</t>
        </is>
      </c>
    </row>
    <row r="10">
      <c r="A10" s="11" t="inlineStr">
        <is>
          <t>Elevadores</t>
        </is>
      </c>
      <c r="B10" s="30" t="n">
        <v>1900</v>
      </c>
      <c r="C10" s="11" t="inlineStr">
        <is>
          <t>Manutenção preventiva</t>
        </is>
      </c>
    </row>
    <row r="11">
      <c r="A11" s="5" t="inlineStr">
        <is>
          <t>Impostos/Taxas</t>
        </is>
      </c>
      <c r="B11" s="30" t="n">
        <v>1500</v>
      </c>
      <c r="C11" s="5" t="inlineStr">
        <is>
          <t>ISS e taxas municipais</t>
        </is>
      </c>
    </row>
    <row r="12">
      <c r="A12" s="11" t="inlineStr">
        <is>
          <t>Honorários</t>
        </is>
      </c>
      <c r="B12" s="30" t="n">
        <v>2900</v>
      </c>
      <c r="C12" s="11" t="inlineStr">
        <is>
          <t>Administradora</t>
        </is>
      </c>
    </row>
    <row r="13">
      <c r="A13" s="5" t="inlineStr">
        <is>
          <t>Outros</t>
        </is>
      </c>
      <c r="B13" s="30" t="n">
        <v>1000</v>
      </c>
      <c r="C13" s="5" t="inlineStr">
        <is>
          <t>Receitas extraordinárias</t>
        </is>
      </c>
    </row>
    <row r="14">
      <c r="A14" s="15" t="inlineStr">
        <is>
          <t>Total do orçamento mensal</t>
        </is>
      </c>
      <c r="B14" s="37">
        <f>SUM(B3:B13)</f>
        <v/>
      </c>
    </row>
  </sheetData>
  <autoFilter ref="A2:C13"/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20" customWidth="1" min="2" max="2"/>
    <col width="22" customWidth="1" min="3" max="3"/>
    <col width="16" customWidth="1" min="4" max="4"/>
  </cols>
  <sheetData>
    <row r="1" ht="24" customHeight="1">
      <c r="A1" s="1" t="inlineStr">
        <is>
          <t>Painel da Prestação de Contas — Resumo Financeiro 2026</t>
        </is>
      </c>
    </row>
    <row r="2"/>
    <row r="3">
      <c r="A3" s="17" t="inlineStr">
        <is>
          <t>Indicadores principais</t>
        </is>
      </c>
    </row>
    <row r="4">
      <c r="A4" s="5" t="inlineStr">
        <is>
          <t>Total de receitas realizadas</t>
        </is>
      </c>
      <c r="B4" s="38">
        <f>SUMIF(Lancamentos!C:C,"Receita",Lancamentos!L:L)</f>
        <v/>
      </c>
    </row>
    <row r="5">
      <c r="A5" s="11" t="inlineStr">
        <is>
          <t>Total de despesas realizadas</t>
        </is>
      </c>
      <c r="B5" s="39">
        <f>SUMIF(Lancamentos!C:C,"Despesa",Lancamentos!L:L)</f>
        <v/>
      </c>
    </row>
    <row r="6">
      <c r="A6" s="5" t="inlineStr">
        <is>
          <t>Saldo do período</t>
        </is>
      </c>
      <c r="B6" s="38">
        <f>B4-B5</f>
        <v/>
      </c>
    </row>
    <row r="7">
      <c r="A7" s="11" t="inlineStr">
        <is>
          <t>Total previsto (receitas + despesas)</t>
        </is>
      </c>
      <c r="B7" s="34">
        <f>SUM(Lancamentos!K:K)</f>
        <v/>
      </c>
    </row>
    <row r="8">
      <c r="A8" s="5" t="inlineStr">
        <is>
          <t>Total pendente</t>
        </is>
      </c>
      <c r="B8" s="40">
        <f>SUMIF(Lancamentos!M:M,"Pendente",Lancamentos!L:L)</f>
        <v/>
      </c>
    </row>
    <row r="9">
      <c r="A9" s="11" t="inlineStr">
        <is>
          <t>Quantidade de lançamentos atrasados</t>
        </is>
      </c>
      <c r="B9" s="21">
        <f>COUNTIF(Lancamentos!T:T,"Atrasado")</f>
        <v/>
      </c>
    </row>
    <row r="10">
      <c r="A10" s="5" t="inlineStr">
        <is>
          <t>Percentual de despesas pagas</t>
        </is>
      </c>
      <c r="B10" s="32">
        <f>IFERROR(COUNTIF(Lancamentos!M:M,"Pago")/COUNTIF(Lancamentos!C:C,"Despesa"),0)</f>
        <v/>
      </c>
    </row>
    <row r="11">
      <c r="A11" s="11" t="inlineStr">
        <is>
          <t>Média mensal de despesas</t>
        </is>
      </c>
      <c r="B11" s="34">
        <f>AVERAGEIF(Lancamentos!C:C,"Despesa",Lancamentos!L:L)</f>
        <v/>
      </c>
    </row>
    <row r="12"/>
    <row r="13">
      <c r="A13" s="17" t="inlineStr">
        <is>
          <t>Consulta de orçamento por categoria (digite a categoria em A15)</t>
        </is>
      </c>
    </row>
    <row r="14"/>
    <row r="15">
      <c r="A15" s="22" t="inlineStr">
        <is>
          <t>Segurança</t>
        </is>
      </c>
      <c r="B15" s="37">
        <f>IFERROR(VLOOKUP(A15,Orcamento!A:B,2,FALSE),0)</f>
        <v/>
      </c>
      <c r="C15" s="23" t="inlineStr">
        <is>
          <t>← Orçamento mensal da categoria informada</t>
        </is>
      </c>
    </row>
    <row r="16"/>
    <row r="17">
      <c r="A17" s="17" t="inlineStr">
        <is>
          <t>Receitas, despesas e saldo por mês — 2026</t>
        </is>
      </c>
    </row>
    <row r="18">
      <c r="A18" s="2" t="inlineStr">
        <is>
          <t>Mês</t>
        </is>
      </c>
      <c r="B18" s="2" t="inlineStr">
        <is>
          <t>Receitas (R$)</t>
        </is>
      </c>
      <c r="C18" s="2" t="inlineStr">
        <is>
          <t>Despesas (R$)</t>
        </is>
      </c>
      <c r="D18" s="2" t="inlineStr">
        <is>
          <t>Saldo (R$)</t>
        </is>
      </c>
    </row>
    <row r="19">
      <c r="A19" s="3" t="inlineStr">
        <is>
          <t>Jan/2026</t>
        </is>
      </c>
      <c r="B19" s="31">
        <f>SUMIFS(Lancamentos!L:L,Lancamentos!C:C,"Receita",Lancamentos!P:P,A19)</f>
        <v/>
      </c>
      <c r="C19" s="31">
        <f>SUMIFS(Lancamentos!L:L,Lancamentos!C:C,"Despesa",Lancamentos!P:P,A19)</f>
        <v/>
      </c>
      <c r="D19" s="38">
        <f>B19-C19</f>
        <v/>
      </c>
    </row>
    <row r="20">
      <c r="A20" s="9" t="inlineStr">
        <is>
          <t>Fev/2026</t>
        </is>
      </c>
      <c r="B20" s="34">
        <f>SUMIFS(Lancamentos!L:L,Lancamentos!C:C,"Receita",Lancamentos!P:P,A20)</f>
        <v/>
      </c>
      <c r="C20" s="34">
        <f>SUMIFS(Lancamentos!L:L,Lancamentos!C:C,"Despesa",Lancamentos!P:P,A20)</f>
        <v/>
      </c>
      <c r="D20" s="41">
        <f>B20-C20</f>
        <v/>
      </c>
    </row>
    <row r="21">
      <c r="A21" s="3" t="inlineStr">
        <is>
          <t>Mar/2026</t>
        </is>
      </c>
      <c r="B21" s="31">
        <f>SUMIFS(Lancamentos!L:L,Lancamentos!C:C,"Receita",Lancamentos!P:P,A21)</f>
        <v/>
      </c>
      <c r="C21" s="31">
        <f>SUMIFS(Lancamentos!L:L,Lancamentos!C:C,"Despesa",Lancamentos!P:P,A21)</f>
        <v/>
      </c>
      <c r="D21" s="38">
        <f>B21-C21</f>
        <v/>
      </c>
    </row>
    <row r="22">
      <c r="A22" s="9" t="inlineStr">
        <is>
          <t>Abr/2026</t>
        </is>
      </c>
      <c r="B22" s="34">
        <f>SUMIFS(Lancamentos!L:L,Lancamentos!C:C,"Receita",Lancamentos!P:P,A22)</f>
        <v/>
      </c>
      <c r="C22" s="34">
        <f>SUMIFS(Lancamentos!L:L,Lancamentos!C:C,"Despesa",Lancamentos!P:P,A22)</f>
        <v/>
      </c>
      <c r="D22" s="41">
        <f>B22-C22</f>
        <v/>
      </c>
    </row>
    <row r="23">
      <c r="A23" s="3" t="inlineStr">
        <is>
          <t>Mai/2026</t>
        </is>
      </c>
      <c r="B23" s="31">
        <f>SUMIFS(Lancamentos!L:L,Lancamentos!C:C,"Receita",Lancamentos!P:P,A23)</f>
        <v/>
      </c>
      <c r="C23" s="31">
        <f>SUMIFS(Lancamentos!L:L,Lancamentos!C:C,"Despesa",Lancamentos!P:P,A23)</f>
        <v/>
      </c>
      <c r="D23" s="38">
        <f>B23-C23</f>
        <v/>
      </c>
    </row>
    <row r="24">
      <c r="A24" s="9" t="inlineStr">
        <is>
          <t>Jun/2026</t>
        </is>
      </c>
      <c r="B24" s="34">
        <f>SUMIFS(Lancamentos!L:L,Lancamentos!C:C,"Receita",Lancamentos!P:P,A24)</f>
        <v/>
      </c>
      <c r="C24" s="34">
        <f>SUMIFS(Lancamentos!L:L,Lancamentos!C:C,"Despesa",Lancamentos!P:P,A24)</f>
        <v/>
      </c>
      <c r="D24" s="41">
        <f>B24-C24</f>
        <v/>
      </c>
    </row>
    <row r="25">
      <c r="A25" s="3" t="inlineStr">
        <is>
          <t>Jul/2026</t>
        </is>
      </c>
      <c r="B25" s="31">
        <f>SUMIFS(Lancamentos!L:L,Lancamentos!C:C,"Receita",Lancamentos!P:P,A25)</f>
        <v/>
      </c>
      <c r="C25" s="31">
        <f>SUMIFS(Lancamentos!L:L,Lancamentos!C:C,"Despesa",Lancamentos!P:P,A25)</f>
        <v/>
      </c>
      <c r="D25" s="38">
        <f>B25-C25</f>
        <v/>
      </c>
    </row>
    <row r="26"/>
    <row r="27"/>
    <row r="28">
      <c r="A28" s="17" t="inlineStr">
        <is>
          <t>Despesas realizadas por categoria</t>
        </is>
      </c>
    </row>
    <row r="29">
      <c r="A29" s="2" t="inlineStr">
        <is>
          <t>Categoria</t>
        </is>
      </c>
      <c r="B29" s="2" t="inlineStr">
        <is>
          <t>Despesas (R$)</t>
        </is>
      </c>
    </row>
    <row r="30">
      <c r="A30" s="3" t="inlineStr">
        <is>
          <t>Água</t>
        </is>
      </c>
      <c r="B30" s="31">
        <f>SUMIFS(Lancamentos!L:L,Lancamentos!C:C,"Despesa",Lancamentos!D:D,A30)</f>
        <v/>
      </c>
    </row>
    <row r="31">
      <c r="A31" s="9" t="inlineStr">
        <is>
          <t>Energia elétrica</t>
        </is>
      </c>
      <c r="B31" s="34">
        <f>SUMIFS(Lancamentos!L:L,Lancamentos!C:C,"Despesa",Lancamentos!D:D,A31)</f>
        <v/>
      </c>
    </row>
    <row r="32">
      <c r="A32" s="3" t="inlineStr">
        <is>
          <t>Limpeza</t>
        </is>
      </c>
      <c r="B32" s="31">
        <f>SUMIFS(Lancamentos!L:L,Lancamentos!C:C,"Despesa",Lancamentos!D:D,A32)</f>
        <v/>
      </c>
    </row>
    <row r="33">
      <c r="A33" s="9" t="inlineStr">
        <is>
          <t>Manutenção</t>
        </is>
      </c>
      <c r="B33" s="34">
        <f>SUMIFS(Lancamentos!L:L,Lancamentos!C:C,"Despesa",Lancamentos!D:D,A33)</f>
        <v/>
      </c>
    </row>
    <row r="34">
      <c r="A34" s="3" t="inlineStr">
        <is>
          <t>Segurança</t>
        </is>
      </c>
      <c r="B34" s="31">
        <f>SUMIFS(Lancamentos!L:L,Lancamentos!C:C,"Despesa",Lancamentos!D:D,A34)</f>
        <v/>
      </c>
    </row>
    <row r="35">
      <c r="A35" s="9" t="inlineStr">
        <is>
          <t>Elevadores</t>
        </is>
      </c>
      <c r="B35" s="34">
        <f>SUMIFS(Lancamentos!L:L,Lancamentos!C:C,"Despesa",Lancamentos!D:D,A35)</f>
        <v/>
      </c>
    </row>
    <row r="36">
      <c r="A36" s="3" t="inlineStr">
        <is>
          <t>Honorários</t>
        </is>
      </c>
      <c r="B36" s="31">
        <f>SUMIFS(Lancamentos!L:L,Lancamentos!C:C,"Despesa",Lancamentos!D:D,A36)</f>
        <v/>
      </c>
    </row>
    <row r="37">
      <c r="A37" s="9" t="inlineStr">
        <is>
          <t>Outros</t>
        </is>
      </c>
      <c r="B37" s="34">
        <f>SUMIFS(Lancamentos!L:L,Lancamentos!C:C,"Despesa",Lancamentos!D:D,A37)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4" customHeight="1">
      <c r="A1" s="1" t="inlineStr">
        <is>
          <t>Instruções — Prestação de Contas do Condomínio</t>
        </is>
      </c>
    </row>
    <row r="2"/>
    <row r="3" ht="42" customHeight="1">
      <c r="A3" s="25" t="inlineStr">
        <is>
          <t>1. Registrar lançamentos</t>
        </is>
      </c>
      <c r="B3" s="26" t="inlineStr">
        <is>
          <t>Registre cada movimentação financeira na planilha Lancamentos com data, categoria, fornecedor, número da NF-e e comprovante de pagamento ou recebimento.</t>
        </is>
      </c>
    </row>
    <row r="4" ht="42" customHeight="1">
      <c r="A4" s="27" t="inlineStr">
        <is>
          <t>2. Centro de custo</t>
        </is>
      </c>
      <c r="B4" s="28" t="inlineStr">
        <is>
          <t>Informe se o lançamento pertence a despesas ordinárias, fundo de reserva ou obras, para facilitar a prestação de contas em assembleia.</t>
        </is>
      </c>
    </row>
    <row r="5" ht="42" customHeight="1">
      <c r="A5" s="25" t="inlineStr">
        <is>
          <t>3. Conferência mensal</t>
        </is>
      </c>
      <c r="B5" s="26" t="inlineStr">
        <is>
          <t>Confira mensalmente os extratos bancários, a inadimplência dos condôminos e as notas fiscais recebidas antes de fechar o mês.</t>
        </is>
      </c>
    </row>
    <row r="6" ht="42" customHeight="1">
      <c r="A6" s="27" t="inlineStr">
        <is>
          <t>4. Pendências e atrasos</t>
        </is>
      </c>
      <c r="B6" s="28" t="inlineStr">
        <is>
          <t>Revise os lançamentos com status Pendente e Atrasado (coluna Alerta) antes da assembleia e providencie a regularização.</t>
        </is>
      </c>
    </row>
    <row r="7" ht="42" customHeight="1">
      <c r="A7" s="25" t="inlineStr">
        <is>
          <t>5. Dupla conferência</t>
        </is>
      </c>
      <c r="B7" s="26" t="inlineStr">
        <is>
          <t>Recomenda-se que a prestação de contas seja conferida pelo síndico e pelo conselho fiscal antes da aprovação.</t>
        </is>
      </c>
    </row>
    <row r="8" ht="42" customHeight="1">
      <c r="A8" s="27" t="inlineStr">
        <is>
          <t>6. Obrigações fiscais</t>
        </is>
      </c>
      <c r="B8" s="28" t="inlineStr">
        <is>
          <t>Observe os documentos relacionados a CNPJ, regime tributário, ISS, INSS, FGTS, retenções na fonte e à LGPD/ANPD, quando aplicável.</t>
        </is>
      </c>
    </row>
    <row r="9" ht="42" customHeight="1">
      <c r="A9" s="25" t="inlineStr">
        <is>
          <t>7. Campos editáveis</t>
        </is>
      </c>
      <c r="B9" s="26" t="inlineStr">
        <is>
          <t>As células em amarelo-claro são de preenchimento livre. As demais colunas possuem fórmulas automáticas — evite sobrescrevê-las.</t>
        </is>
      </c>
    </row>
    <row r="10" ht="42" customHeight="1">
      <c r="A10" s="27" t="inlineStr">
        <is>
          <t>8. Painel Resumo</t>
        </is>
      </c>
      <c r="B10" s="28" t="inlineStr">
        <is>
          <t>A planilha Resumo consolida receitas, despesas, saldo, pendências e gráficos automaticamente a partir da planilha Lancamentos.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2026-08-01T03:43:54Z</dcterms:created>
  <dcterms:modified xmlns:dcterms="http://purl.org/dc/terms/" xmlns:xsi="http://www.w3.org/2001/XMLSchema-instance" xsi:type="dcterms:W3CDTF">2026-08-01T03:43:54Z</dcterms:modified>
</cp:coreProperties>
</file>