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ndidatos" sheetId="1" state="visible" r:id="rId1"/>
    <sheet xmlns:r="http://schemas.openxmlformats.org/officeDocument/2006/relationships" name="Lista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ções" sheetId="4" state="visible" r:id="rId4"/>
  </sheets>
  <definedNames>
    <definedName name="_xlnm._FilterDatabase" localSheetId="0" hidden="1">'Candidatos'!$A$2:$U$12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&quot;R$&quot; #.##0,00"/>
    <numFmt numFmtId="165" formatCode="DD/MM/AAAA"/>
    <numFmt numFmtId="166" formatCode="0 &quot;dias&quot;"/>
    <numFmt numFmtId="167" formatCode="0,0%"/>
    <numFmt numFmtId="168" formatCode="0,0"/>
    <numFmt numFmtId="169" formatCode="0,0 &quot;dias&quot;"/>
  </numFmts>
  <fonts count="8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color rgb="001F2937"/>
      <sz val="11"/>
    </font>
    <font>
      <b val="1"/>
      <color rgb="0016A34A"/>
      <sz val="11"/>
    </font>
    <font>
      <b val="1"/>
      <color rgb="001E293B"/>
      <sz val="11"/>
    </font>
    <font>
      <b val="1"/>
      <color rgb="00DC2626"/>
      <sz val="11"/>
    </font>
    <font>
      <b val="1"/>
      <color rgb="00C8102E"/>
      <sz val="12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center" vertical="center" wrapText="1"/>
    </xf>
    <xf numFmtId="166" fontId="3" fillId="0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3" fillId="3" borderId="1" pivotButton="0" quotePrefix="0" xfId="0"/>
    <xf numFmtId="0" fontId="3" fillId="0" borderId="1" pivotButton="0" quotePrefix="0" xfId="0"/>
    <xf numFmtId="0" fontId="0" fillId="0" borderId="1" pivotButton="0" quotePrefix="0" xfId="0"/>
    <xf numFmtId="0" fontId="5" fillId="5" borderId="1" pivotButton="0" quotePrefix="0" xfId="0"/>
    <xf numFmtId="1" fontId="3" fillId="0" borderId="1" applyAlignment="1" pivotButton="0" quotePrefix="0" xfId="0">
      <alignment horizontal="right" vertical="center"/>
    </xf>
    <xf numFmtId="167" fontId="3" fillId="0" borderId="1" applyAlignment="1" pivotButton="0" quotePrefix="0" xfId="0">
      <alignment horizontal="right" vertical="center"/>
    </xf>
    <xf numFmtId="168" fontId="3" fillId="0" borderId="1" applyAlignment="1" pivotButton="0" quotePrefix="0" xfId="0">
      <alignment horizontal="right" vertical="center"/>
    </xf>
    <xf numFmtId="169" fontId="3" fillId="0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center" vertical="center" wrapText="1"/>
    </xf>
    <xf numFmtId="166" fontId="3" fillId="0" borderId="1" applyAlignment="1" pivotButton="0" quotePrefix="0" xfId="0">
      <alignment horizontal="center" vertical="center" wrapText="1"/>
    </xf>
    <xf numFmtId="167" fontId="3" fillId="0" borderId="1" applyAlignment="1" pivotButton="0" quotePrefix="0" xfId="0">
      <alignment horizontal="right" vertical="center"/>
    </xf>
    <xf numFmtId="168" fontId="3" fillId="0" borderId="1" applyAlignment="1" pivotButton="0" quotePrefix="0" xfId="0">
      <alignment horizontal="right" vertical="center"/>
    </xf>
    <xf numFmtId="169" fontId="3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Candidatos por Etapa do Processo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'Dashboard'!B15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'Dashboard'!$A$16:$A$21</f>
            </numRef>
          </cat>
          <val>
            <numRef>
              <f>'Dashboard'!$B$16:$B$21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Etapa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'Dashboard'!F15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'Dashboard'!$E$16:$E$20</f>
            </numRef>
          </cat>
          <val>
            <numRef>
              <f>'Dashboard'!$F$16:$F$20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Candidatos por Vaga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'Dashboard'!J15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'Dashboard'!$I$16:$I$20</f>
            </numRef>
          </cat>
          <val>
            <numRef>
              <f>'Dashboard'!$J$16:$J$20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Inscrições por Mês — 2026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'Dashboard'!N15</f>
            </strRef>
          </tx>
          <spPr>
            <a:ln xmlns:a="http://schemas.openxmlformats.org/drawingml/2006/main" w="25000">
              <a:solidFill>
                <a:srgbClr val="16A3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'Dashboard'!$M$16:$M$22</f>
            </numRef>
          </cat>
          <val>
            <numRef>
              <f>'Dashboard'!$N$16:$N$22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Inscrições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0</col>
      <colOff>0</colOff>
      <row>23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23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40</row>
      <rowOff>0</rowOff>
    </from>
    <ext cx="504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7</col>
      <colOff>0</colOff>
      <row>40</row>
      <rowOff>0</rowOff>
    </from>
    <ext cx="5040000" cy="288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5" customWidth="1" min="3" max="3"/>
    <col width="28" customWidth="1" min="4" max="4"/>
    <col width="16" customWidth="1" min="5" max="5"/>
    <col width="15" customWidth="1" min="6" max="6"/>
    <col width="22" customWidth="1" min="7" max="7"/>
    <col width="18" customWidth="1" min="8" max="8"/>
    <col width="14" customWidth="1" min="9" max="9"/>
    <col width="16" customWidth="1" min="10" max="10"/>
    <col width="15" customWidth="1" min="11" max="11"/>
    <col width="15" customWidth="1" min="12" max="12"/>
    <col width="20" customWidth="1" min="13" max="13"/>
    <col width="14" customWidth="1" min="14" max="14"/>
    <col width="12" customWidth="1" min="15" max="15"/>
    <col width="18" customWidth="1" min="16" max="16"/>
    <col width="11" customWidth="1" min="17" max="17"/>
    <col width="14" customWidth="1" min="18" max="18"/>
    <col width="20" customWidth="1" min="19" max="19"/>
    <col width="40" customWidth="1" min="20" max="20"/>
    <col width="12" customWidth="1" min="21" max="21"/>
  </cols>
  <sheetData>
    <row r="1" ht="28" customHeight="1">
      <c r="A1" s="1" t="inlineStr">
        <is>
          <t>Recrutamento e Seleção 2026 — Acompanhamento de Candidatos</t>
        </is>
      </c>
    </row>
    <row r="2" ht="32" customHeight="1">
      <c r="A2" s="2" t="inlineStr">
        <is>
          <t>ID do Candidato</t>
        </is>
      </c>
      <c r="B2" s="2" t="inlineStr">
        <is>
          <t>Nome</t>
        </is>
      </c>
      <c r="C2" s="2" t="inlineStr">
        <is>
          <t>CPF</t>
        </is>
      </c>
      <c r="D2" s="2" t="inlineStr">
        <is>
          <t>E-mail</t>
        </is>
      </c>
      <c r="E2" s="2" t="inlineStr">
        <is>
          <t>Telefone</t>
        </is>
      </c>
      <c r="F2" s="2" t="inlineStr">
        <is>
          <t>Cidade</t>
        </is>
      </c>
      <c r="G2" s="2" t="inlineStr">
        <is>
          <t>Vaga</t>
        </is>
      </c>
      <c r="H2" s="2" t="inlineStr">
        <is>
          <t>Área</t>
        </is>
      </c>
      <c r="I2" s="2" t="inlineStr">
        <is>
          <t>Regime de Trabalho</t>
        </is>
      </c>
      <c r="J2" s="2" t="inlineStr">
        <is>
          <t>Pretensão Salarial</t>
        </is>
      </c>
      <c r="K2" s="2" t="inlineStr">
        <is>
          <t>Salário Oferecido</t>
        </is>
      </c>
      <c r="L2" s="2" t="inlineStr">
        <is>
          <t>Data de Inscrição</t>
        </is>
      </c>
      <c r="M2" s="2" t="inlineStr">
        <is>
          <t>Etapa Atual</t>
        </is>
      </c>
      <c r="N2" s="2" t="inlineStr">
        <is>
          <t>Status</t>
        </is>
      </c>
      <c r="O2" s="2" t="inlineStr">
        <is>
          <t>Nota Técnica</t>
        </is>
      </c>
      <c r="P2" s="2" t="inlineStr">
        <is>
          <t>Nota Comportamental</t>
        </is>
      </c>
      <c r="Q2" s="2" t="inlineStr">
        <is>
          <t>Nota Final</t>
        </is>
      </c>
      <c r="R2" s="2" t="inlineStr">
        <is>
          <t>Dias no Processo</t>
        </is>
      </c>
      <c r="S2" s="2" t="inlineStr">
        <is>
          <t>Responsável pelo Processo</t>
        </is>
      </c>
      <c r="T2" s="2" t="inlineStr">
        <is>
          <t>Observações</t>
        </is>
      </c>
      <c r="U2" s="2" t="inlineStr">
        <is>
          <t>Classificação</t>
        </is>
      </c>
    </row>
    <row r="3">
      <c r="A3" s="3" t="inlineStr">
        <is>
          <t>C-001</t>
        </is>
      </c>
      <c r="B3" s="4" t="inlineStr">
        <is>
          <t>João Silva</t>
        </is>
      </c>
      <c r="C3" s="3" t="inlineStr">
        <is>
          <t>123.***.***-01</t>
        </is>
      </c>
      <c r="D3" s="4" t="inlineStr">
        <is>
          <t>joao.silva@email.com</t>
        </is>
      </c>
      <c r="E3" s="3" t="inlineStr">
        <is>
          <t>(11) 98888-0001</t>
        </is>
      </c>
      <c r="F3" s="3" t="inlineStr">
        <is>
          <t>São Paulo</t>
        </is>
      </c>
      <c r="G3" s="5" t="inlineStr">
        <is>
          <t>Analista de RH</t>
        </is>
      </c>
      <c r="H3" s="3">
        <f>IFERROR(VLOOKUP(G3,Listas!$A$2:$C$8,2,FALSE),"Não encontrado")</f>
        <v/>
      </c>
      <c r="I3" s="5" t="inlineStr">
        <is>
          <t>CLT</t>
        </is>
      </c>
      <c r="J3" s="28" t="n">
        <v>5200</v>
      </c>
      <c r="K3" s="28" t="n">
        <v>5000</v>
      </c>
      <c r="L3" s="29" t="n">
        <v>46027</v>
      </c>
      <c r="M3" s="5" t="inlineStr">
        <is>
          <t>Admissão</t>
        </is>
      </c>
      <c r="N3" s="8" t="inlineStr">
        <is>
          <t>Contratado</t>
        </is>
      </c>
      <c r="O3" s="3" t="n">
        <v>8.5</v>
      </c>
      <c r="P3" s="3" t="n">
        <v>9</v>
      </c>
      <c r="Q3" s="3">
        <f>IFERROR(AVERAGE(O3:P3),0)</f>
        <v/>
      </c>
      <c r="R3" s="30">
        <f>IF(N3="Contratado",0,TODAY()-L3)</f>
        <v/>
      </c>
      <c r="S3" s="5" t="inlineStr">
        <is>
          <t>Mariana Duarte</t>
        </is>
      </c>
      <c r="T3" s="4" t="inlineStr">
        <is>
          <t>Contratação efetivada em 2026.</t>
        </is>
      </c>
      <c r="U3" s="3">
        <f>IF(Q3&gt;=8,"Alta",IF(Q3&gt;=6,"Média","Baixa"))</f>
        <v/>
      </c>
    </row>
    <row r="4">
      <c r="A4" s="10" t="inlineStr">
        <is>
          <t>C-002</t>
        </is>
      </c>
      <c r="B4" s="11" t="inlineStr">
        <is>
          <t>Maria Oliveira</t>
        </is>
      </c>
      <c r="C4" s="10" t="inlineStr">
        <is>
          <t>234.***.***-02</t>
        </is>
      </c>
      <c r="D4" s="11" t="inlineStr">
        <is>
          <t>maria.oliveira@email.com</t>
        </is>
      </c>
      <c r="E4" s="10" t="inlineStr">
        <is>
          <t>(21) 97777-0002</t>
        </is>
      </c>
      <c r="F4" s="10" t="inlineStr">
        <is>
          <t>Rio de Janeiro</t>
        </is>
      </c>
      <c r="G4" s="5" t="inlineStr">
        <is>
          <t>Analista de Marketing</t>
        </is>
      </c>
      <c r="H4" s="10">
        <f>IFERROR(VLOOKUP(G4,Listas!$A$2:$C$8,2,FALSE),"Não encontrado")</f>
        <v/>
      </c>
      <c r="I4" s="5" t="inlineStr">
        <is>
          <t>CLT</t>
        </is>
      </c>
      <c r="J4" s="31" t="n">
        <v>6000</v>
      </c>
      <c r="K4" s="31" t="n">
        <v>5800</v>
      </c>
      <c r="L4" s="32" t="n">
        <v>46063</v>
      </c>
      <c r="M4" s="5" t="inlineStr">
        <is>
          <t>Proposta</t>
        </is>
      </c>
      <c r="N4" s="8" t="inlineStr">
        <is>
          <t>Aprovado</t>
        </is>
      </c>
      <c r="O4" s="10" t="n">
        <v>7.5</v>
      </c>
      <c r="P4" s="10" t="n">
        <v>8</v>
      </c>
      <c r="Q4" s="10">
        <f>IFERROR(AVERAGE(O4:P4),0)</f>
        <v/>
      </c>
      <c r="R4" s="33">
        <f>IF(N4="Contratado",0,TODAY()-L4)</f>
        <v/>
      </c>
      <c r="S4" s="5" t="inlineStr">
        <is>
          <t>Fernando Lopes</t>
        </is>
      </c>
      <c r="T4" s="11" t="inlineStr">
        <is>
          <t>Aguardando aceite da proposta.</t>
        </is>
      </c>
      <c r="U4" s="10">
        <f>IF(Q4&gt;=8,"Alta",IF(Q4&gt;=6,"Média","Baixa"))</f>
        <v/>
      </c>
    </row>
    <row r="5">
      <c r="A5" s="3" t="inlineStr">
        <is>
          <t>C-003</t>
        </is>
      </c>
      <c r="B5" s="4" t="inlineStr">
        <is>
          <t>Pedro Santos</t>
        </is>
      </c>
      <c r="C5" s="3" t="inlineStr">
        <is>
          <t>345.***.***-03</t>
        </is>
      </c>
      <c r="D5" s="4" t="inlineStr">
        <is>
          <t>pedro.santos@email.com</t>
        </is>
      </c>
      <c r="E5" s="3" t="inlineStr">
        <is>
          <t>(31) 96666-0003</t>
        </is>
      </c>
      <c r="F5" s="3" t="inlineStr">
        <is>
          <t>Belo Horizonte</t>
        </is>
      </c>
      <c r="G5" s="5" t="inlineStr">
        <is>
          <t>Desenvolvedor Pleno</t>
        </is>
      </c>
      <c r="H5" s="3">
        <f>IFERROR(VLOOKUP(G5,Listas!$A$2:$C$8,2,FALSE),"Não encontrado")</f>
        <v/>
      </c>
      <c r="I5" s="5" t="inlineStr">
        <is>
          <t>PJ</t>
        </is>
      </c>
      <c r="J5" s="28" t="n">
        <v>9000</v>
      </c>
      <c r="K5" s="28" t="n">
        <v>8500</v>
      </c>
      <c r="L5" s="29" t="n">
        <v>46083</v>
      </c>
      <c r="M5" s="5" t="inlineStr">
        <is>
          <t>Entrevista com Gestor</t>
        </is>
      </c>
      <c r="N5" s="15" t="inlineStr">
        <is>
          <t>Em andamento</t>
        </is>
      </c>
      <c r="O5" s="3" t="n">
        <v>8</v>
      </c>
      <c r="P5" s="3" t="n">
        <v>7.5</v>
      </c>
      <c r="Q5" s="3">
        <f>IFERROR(AVERAGE(O5:P5),0)</f>
        <v/>
      </c>
      <c r="R5" s="30">
        <f>IF(N5="Contratado",0,TODAY()-L5)</f>
        <v/>
      </c>
      <c r="S5" s="5" t="inlineStr">
        <is>
          <t>Beatriz Ramos</t>
        </is>
      </c>
      <c r="T5" s="4" t="inlineStr">
        <is>
          <t>Processo seguindo o fluxo normal.</t>
        </is>
      </c>
      <c r="U5" s="3">
        <f>IF(Q5&gt;=8,"Alta",IF(Q5&gt;=6,"Média","Baixa"))</f>
        <v/>
      </c>
    </row>
    <row r="6">
      <c r="A6" s="10" t="inlineStr">
        <is>
          <t>C-004</t>
        </is>
      </c>
      <c r="B6" s="11" t="inlineStr">
        <is>
          <t>Ana Souza</t>
        </is>
      </c>
      <c r="C6" s="10" t="inlineStr">
        <is>
          <t>456.***.***-04</t>
        </is>
      </c>
      <c r="D6" s="11" t="inlineStr">
        <is>
          <t>ana.souza@email.com</t>
        </is>
      </c>
      <c r="E6" s="10" t="inlineStr">
        <is>
          <t>(41) 95555-0004</t>
        </is>
      </c>
      <c r="F6" s="10" t="inlineStr">
        <is>
          <t>Curitiba</t>
        </is>
      </c>
      <c r="G6" s="5" t="inlineStr">
        <is>
          <t>Assistente Financeiro</t>
        </is>
      </c>
      <c r="H6" s="10">
        <f>IFERROR(VLOOKUP(G6,Listas!$A$2:$C$8,2,FALSE),"Não encontrado")</f>
        <v/>
      </c>
      <c r="I6" s="5" t="inlineStr">
        <is>
          <t>Híbrido</t>
        </is>
      </c>
      <c r="J6" s="31" t="n">
        <v>3800</v>
      </c>
      <c r="K6" s="31" t="n">
        <v>3600</v>
      </c>
      <c r="L6" s="32" t="n">
        <v>46096</v>
      </c>
      <c r="M6" s="5" t="inlineStr">
        <is>
          <t>Admissão</t>
        </is>
      </c>
      <c r="N6" s="8" t="inlineStr">
        <is>
          <t>Contratado</t>
        </is>
      </c>
      <c r="O6" s="10" t="n">
        <v>7</v>
      </c>
      <c r="P6" s="10" t="n">
        <v>8.5</v>
      </c>
      <c r="Q6" s="10">
        <f>IFERROR(AVERAGE(O6:P6),0)</f>
        <v/>
      </c>
      <c r="R6" s="33">
        <f>IF(N6="Contratado",0,TODAY()-L6)</f>
        <v/>
      </c>
      <c r="S6" s="5" t="inlineStr">
        <is>
          <t>Ricardo Nogueira</t>
        </is>
      </c>
      <c r="T6" s="11" t="inlineStr">
        <is>
          <t>Contratação efetivada em 2026.</t>
        </is>
      </c>
      <c r="U6" s="10">
        <f>IF(Q6&gt;=8,"Alta",IF(Q6&gt;=6,"Média","Baixa"))</f>
        <v/>
      </c>
    </row>
    <row r="7">
      <c r="A7" s="3" t="inlineStr">
        <is>
          <t>C-005</t>
        </is>
      </c>
      <c r="B7" s="4" t="inlineStr">
        <is>
          <t>Carlos Pereira</t>
        </is>
      </c>
      <c r="C7" s="3" t="inlineStr">
        <is>
          <t>567.***.***-05</t>
        </is>
      </c>
      <c r="D7" s="4" t="inlineStr">
        <is>
          <t>carlos.pereira@email.com</t>
        </is>
      </c>
      <c r="E7" s="3" t="inlineStr">
        <is>
          <t>(51) 94444-0005</t>
        </is>
      </c>
      <c r="F7" s="3" t="inlineStr">
        <is>
          <t>Porto Alegre</t>
        </is>
      </c>
      <c r="G7" s="5" t="inlineStr">
        <is>
          <t>Coordenador Comercial</t>
        </is>
      </c>
      <c r="H7" s="3">
        <f>IFERROR(VLOOKUP(G7,Listas!$A$2:$C$8,2,FALSE),"Não encontrado")</f>
        <v/>
      </c>
      <c r="I7" s="5" t="inlineStr">
        <is>
          <t>CLT</t>
        </is>
      </c>
      <c r="J7" s="28" t="n">
        <v>12000</v>
      </c>
      <c r="K7" s="28" t="n">
        <v>11000</v>
      </c>
      <c r="L7" s="29" t="n">
        <v>46120</v>
      </c>
      <c r="M7" s="5" t="inlineStr">
        <is>
          <t>Teste Técnico</t>
        </is>
      </c>
      <c r="N7" s="15" t="inlineStr">
        <is>
          <t>Em andamento</t>
        </is>
      </c>
      <c r="O7" s="3" t="n">
        <v>6.5</v>
      </c>
      <c r="P7" s="3" t="n">
        <v>7</v>
      </c>
      <c r="Q7" s="3">
        <f>IFERROR(AVERAGE(O7:P7),0)</f>
        <v/>
      </c>
      <c r="R7" s="30">
        <f>IF(N7="Contratado",0,TODAY()-L7)</f>
        <v/>
      </c>
      <c r="S7" s="5" t="inlineStr">
        <is>
          <t>Patrícia Mendes</t>
        </is>
      </c>
      <c r="T7" s="4" t="inlineStr">
        <is>
          <t>Processo seguindo o fluxo normal.</t>
        </is>
      </c>
      <c r="U7" s="3">
        <f>IF(Q7&gt;=8,"Alta",IF(Q7&gt;=6,"Média","Baixa"))</f>
        <v/>
      </c>
    </row>
    <row r="8">
      <c r="A8" s="10" t="inlineStr">
        <is>
          <t>C-006</t>
        </is>
      </c>
      <c r="B8" s="11" t="inlineStr">
        <is>
          <t>Juliana Costa</t>
        </is>
      </c>
      <c r="C8" s="10" t="inlineStr">
        <is>
          <t>678.***.***-06</t>
        </is>
      </c>
      <c r="D8" s="11" t="inlineStr">
        <is>
          <t>juliana.costa@email.com</t>
        </is>
      </c>
      <c r="E8" s="10" t="inlineStr">
        <is>
          <t>(71) 93333-0006</t>
        </is>
      </c>
      <c r="F8" s="10" t="inlineStr">
        <is>
          <t>Salvador</t>
        </is>
      </c>
      <c r="G8" s="5" t="inlineStr">
        <is>
          <t>Analista de RH</t>
        </is>
      </c>
      <c r="H8" s="10">
        <f>IFERROR(VLOOKUP(G8,Listas!$A$2:$C$8,2,FALSE),"Não encontrado")</f>
        <v/>
      </c>
      <c r="I8" s="5" t="inlineStr">
        <is>
          <t>CLT</t>
        </is>
      </c>
      <c r="J8" s="31" t="n">
        <v>5500</v>
      </c>
      <c r="K8" s="31" t="n">
        <v>0</v>
      </c>
      <c r="L8" s="32" t="n">
        <v>46162</v>
      </c>
      <c r="M8" s="5" t="inlineStr">
        <is>
          <t>Triagem</t>
        </is>
      </c>
      <c r="N8" s="16" t="inlineStr">
        <is>
          <t>Desistiu</t>
        </is>
      </c>
      <c r="O8" s="10" t="n">
        <v>5.5</v>
      </c>
      <c r="P8" s="10" t="n">
        <v>6</v>
      </c>
      <c r="Q8" s="10">
        <f>IFERROR(AVERAGE(O8:P8),0)</f>
        <v/>
      </c>
      <c r="R8" s="33">
        <f>IF(N8="Contratado",0,TODAY()-L8)</f>
        <v/>
      </c>
      <c r="S8" s="5" t="inlineStr">
        <is>
          <t>Mariana Duarte</t>
        </is>
      </c>
      <c r="T8" s="11" t="inlineStr">
        <is>
          <t>Candidato desistiu por proposta externa.</t>
        </is>
      </c>
      <c r="U8" s="10">
        <f>IF(Q8&gt;=8,"Alta",IF(Q8&gt;=6,"Média","Baixa"))</f>
        <v/>
      </c>
    </row>
    <row r="9">
      <c r="A9" s="3" t="inlineStr">
        <is>
          <t>C-007</t>
        </is>
      </c>
      <c r="B9" s="4" t="inlineStr">
        <is>
          <t>Rafael Almeida</t>
        </is>
      </c>
      <c r="C9" s="3" t="inlineStr">
        <is>
          <t>789.***.***-07</t>
        </is>
      </c>
      <c r="D9" s="4" t="inlineStr">
        <is>
          <t>rafael.almeida@email.com</t>
        </is>
      </c>
      <c r="E9" s="3" t="inlineStr">
        <is>
          <t>(81) 92222-0007</t>
        </is>
      </c>
      <c r="F9" s="3" t="inlineStr">
        <is>
          <t>Recife</t>
        </is>
      </c>
      <c r="G9" s="5" t="inlineStr">
        <is>
          <t>Desenvolvedor Pleno</t>
        </is>
      </c>
      <c r="H9" s="3">
        <f>IFERROR(VLOOKUP(G9,Listas!$A$2:$C$8,2,FALSE),"Não encontrado")</f>
        <v/>
      </c>
      <c r="I9" s="5" t="inlineStr">
        <is>
          <t>PJ</t>
        </is>
      </c>
      <c r="J9" s="28" t="n">
        <v>9500</v>
      </c>
      <c r="K9" s="28" t="n">
        <v>9200</v>
      </c>
      <c r="L9" s="29" t="n">
        <v>46174</v>
      </c>
      <c r="M9" s="5" t="inlineStr">
        <is>
          <t>Proposta</t>
        </is>
      </c>
      <c r="N9" s="8" t="inlineStr">
        <is>
          <t>Aprovado</t>
        </is>
      </c>
      <c r="O9" s="3" t="n">
        <v>9</v>
      </c>
      <c r="P9" s="3" t="n">
        <v>8.5</v>
      </c>
      <c r="Q9" s="3">
        <f>IFERROR(AVERAGE(O9:P9),0)</f>
        <v/>
      </c>
      <c r="R9" s="30">
        <f>IF(N9="Contratado",0,TODAY()-L9)</f>
        <v/>
      </c>
      <c r="S9" s="5" t="inlineStr">
        <is>
          <t>Beatriz Ramos</t>
        </is>
      </c>
      <c r="T9" s="4" t="inlineStr">
        <is>
          <t>Aguardando aceite da proposta.</t>
        </is>
      </c>
      <c r="U9" s="3">
        <f>IF(Q9&gt;=8,"Alta",IF(Q9&gt;=6,"Média","Baixa"))</f>
        <v/>
      </c>
    </row>
    <row r="10">
      <c r="A10" s="10" t="inlineStr">
        <is>
          <t>C-008</t>
        </is>
      </c>
      <c r="B10" s="11" t="inlineStr">
        <is>
          <t>Camila Ferreira</t>
        </is>
      </c>
      <c r="C10" s="10" t="inlineStr">
        <is>
          <t>890.***.***-08</t>
        </is>
      </c>
      <c r="D10" s="11" t="inlineStr">
        <is>
          <t>camila.ferreira@email.com</t>
        </is>
      </c>
      <c r="E10" s="10" t="inlineStr">
        <is>
          <t>(85) 91111-0008</t>
        </is>
      </c>
      <c r="F10" s="10" t="inlineStr">
        <is>
          <t>Fortaleza</t>
        </is>
      </c>
      <c r="G10" s="5" t="inlineStr">
        <is>
          <t>Analista de Marketing</t>
        </is>
      </c>
      <c r="H10" s="10">
        <f>IFERROR(VLOOKUP(G10,Listas!$A$2:$C$8,2,FALSE),"Não encontrado")</f>
        <v/>
      </c>
      <c r="I10" s="5" t="inlineStr">
        <is>
          <t>Híbrido</t>
        </is>
      </c>
      <c r="J10" s="31" t="n">
        <v>6200</v>
      </c>
      <c r="K10" s="31" t="n">
        <v>0</v>
      </c>
      <c r="L10" s="32" t="n">
        <v>46198</v>
      </c>
      <c r="M10" s="5" t="inlineStr">
        <is>
          <t>Entrevista com RH</t>
        </is>
      </c>
      <c r="N10" s="15" t="inlineStr">
        <is>
          <t>Em andamento</t>
        </is>
      </c>
      <c r="O10" s="10" t="n">
        <v>6</v>
      </c>
      <c r="P10" s="10" t="n">
        <v>7.5</v>
      </c>
      <c r="Q10" s="10">
        <f>IFERROR(AVERAGE(O10:P10),0)</f>
        <v/>
      </c>
      <c r="R10" s="33">
        <f>IF(N10="Contratado",0,TODAY()-L10)</f>
        <v/>
      </c>
      <c r="S10" s="5" t="inlineStr">
        <is>
          <t>Fernando Lopes</t>
        </is>
      </c>
      <c r="T10" s="11" t="inlineStr">
        <is>
          <t>Processo seguindo o fluxo normal.</t>
        </is>
      </c>
      <c r="U10" s="10">
        <f>IF(Q10&gt;=8,"Alta",IF(Q10&gt;=6,"Média","Baixa"))</f>
        <v/>
      </c>
    </row>
    <row r="11">
      <c r="A11" s="3" t="inlineStr">
        <is>
          <t>C-009</t>
        </is>
      </c>
      <c r="B11" s="4" t="inlineStr">
        <is>
          <t>Lucas Rodrigues</t>
        </is>
      </c>
      <c r="C11" s="3" t="inlineStr">
        <is>
          <t>901.***.***-09</t>
        </is>
      </c>
      <c r="D11" s="4" t="inlineStr">
        <is>
          <t>lucas.rodrigues@email.com</t>
        </is>
      </c>
      <c r="E11" s="3" t="inlineStr">
        <is>
          <t>(61) 98888-0009</t>
        </is>
      </c>
      <c r="F11" s="3" t="inlineStr">
        <is>
          <t>Brasília</t>
        </is>
      </c>
      <c r="G11" s="5" t="inlineStr">
        <is>
          <t>Assistente Financeiro</t>
        </is>
      </c>
      <c r="H11" s="3">
        <f>IFERROR(VLOOKUP(G11,Listas!$A$2:$C$8,2,FALSE),"Não encontrado")</f>
        <v/>
      </c>
      <c r="I11" s="5" t="inlineStr">
        <is>
          <t>CLT</t>
        </is>
      </c>
      <c r="J11" s="28" t="n">
        <v>4000</v>
      </c>
      <c r="K11" s="28" t="n">
        <v>0</v>
      </c>
      <c r="L11" s="29" t="n">
        <v>46209</v>
      </c>
      <c r="M11" s="5" t="inlineStr">
        <is>
          <t>Triagem</t>
        </is>
      </c>
      <c r="N11" s="16" t="inlineStr">
        <is>
          <t>Reprovado</t>
        </is>
      </c>
      <c r="O11" s="3" t="n">
        <v>4.5</v>
      </c>
      <c r="P11" s="3" t="n">
        <v>5</v>
      </c>
      <c r="Q11" s="3">
        <f>IFERROR(AVERAGE(O11:P11),0)</f>
        <v/>
      </c>
      <c r="R11" s="30">
        <f>IF(N11="Contratado",0,TODAY()-L11)</f>
        <v/>
      </c>
      <c r="S11" s="5" t="inlineStr">
        <is>
          <t>Ricardo Nogueira</t>
        </is>
      </c>
      <c r="T11" s="4" t="inlineStr">
        <is>
          <t>Não atingiu a nota mínima no teste técnico.</t>
        </is>
      </c>
      <c r="U11" s="3">
        <f>IF(Q11&gt;=8,"Alta",IF(Q11&gt;=6,"Média","Baixa"))</f>
        <v/>
      </c>
    </row>
    <row r="12">
      <c r="A12" s="10" t="inlineStr">
        <is>
          <t>C-010</t>
        </is>
      </c>
      <c r="B12" s="11" t="inlineStr">
        <is>
          <t>Fernanda Lima</t>
        </is>
      </c>
      <c r="C12" s="10" t="inlineStr">
        <is>
          <t>012.***.***-10</t>
        </is>
      </c>
      <c r="D12" s="11" t="inlineStr">
        <is>
          <t>fernanda.lima@email.com</t>
        </is>
      </c>
      <c r="E12" s="10" t="inlineStr">
        <is>
          <t>(19) 97777-0010</t>
        </is>
      </c>
      <c r="F12" s="10" t="inlineStr">
        <is>
          <t>Campinas</t>
        </is>
      </c>
      <c r="G12" s="5" t="inlineStr">
        <is>
          <t>Coordenador Comercial</t>
        </is>
      </c>
      <c r="H12" s="10">
        <f>IFERROR(VLOOKUP(G12,Listas!$A$2:$C$8,2,FALSE),"Não encontrado")</f>
        <v/>
      </c>
      <c r="I12" s="5" t="inlineStr">
        <is>
          <t>Híbrido</t>
        </is>
      </c>
      <c r="J12" s="31" t="n">
        <v>11500</v>
      </c>
      <c r="K12" s="31" t="n">
        <v>11200</v>
      </c>
      <c r="L12" s="32" t="n">
        <v>46234</v>
      </c>
      <c r="M12" s="5" t="inlineStr">
        <is>
          <t>Entrevista com Gestor</t>
        </is>
      </c>
      <c r="N12" s="15" t="inlineStr">
        <is>
          <t>Em andamento</t>
        </is>
      </c>
      <c r="O12" s="10" t="n">
        <v>8</v>
      </c>
      <c r="P12" s="10" t="n">
        <v>9</v>
      </c>
      <c r="Q12" s="10">
        <f>IFERROR(AVERAGE(O12:P12),0)</f>
        <v/>
      </c>
      <c r="R12" s="33">
        <f>IF(N12="Contratado",0,TODAY()-L12)</f>
        <v/>
      </c>
      <c r="S12" s="5" t="inlineStr">
        <is>
          <t>Patrícia Mendes</t>
        </is>
      </c>
      <c r="T12" s="11" t="inlineStr">
        <is>
          <t>Processo seguindo o fluxo normal.</t>
        </is>
      </c>
      <c r="U12" s="10">
        <f>IF(Q12&gt;=8,"Alta",IF(Q12&gt;=6,"Média","Baixa"))</f>
        <v/>
      </c>
    </row>
  </sheetData>
  <autoFilter ref="A2:U12"/>
  <mergeCells count="1">
    <mergeCell ref="A1:U1"/>
  </mergeCells>
  <dataValidations count="5">
    <dataValidation sqref="G3:G50" showErrorMessage="1" showInputMessage="1" allowBlank="1" type="list">
      <formula1>"Analista de RH,Assistente Financeiro,Desenvolvedor Pleno,Analista de Marketing,Coordenador Comercial"</formula1>
    </dataValidation>
    <dataValidation sqref="I3:I50" showErrorMessage="1" showInputMessage="1" allowBlank="1" type="list">
      <formula1>"CLT,PJ,Híbrido"</formula1>
    </dataValidation>
    <dataValidation sqref="M3:M50" showErrorMessage="1" showInputMessage="1" allowBlank="1" type="list">
      <formula1>"Triagem,Entrevista com RH,Teste Técnico,Entrevista com Gestor,Proposta,Admissão"</formula1>
    </dataValidation>
    <dataValidation sqref="N3:N50" showErrorMessage="1" showInputMessage="1" allowBlank="1" type="list">
      <formula1>"Em andamento,Aprovado,Reprovado,Desistiu,Contratado"</formula1>
    </dataValidation>
    <dataValidation sqref="S3:S50" showErrorMessage="1" showInputMessage="1" allowBlank="1" type="list">
      <formula1>"Beatriz Ramos,Fernando Lopes,Mariana Duarte,Patrícia Mendes,Ricardo Nogueira"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cols>
    <col width="24" customWidth="1" min="1" max="1"/>
    <col width="20" customWidth="1" min="2" max="2"/>
    <col width="20" customWidth="1" min="3" max="3"/>
    <col width="24" customWidth="1" min="4" max="4"/>
    <col width="14" customWidth="1" min="5" max="5"/>
    <col width="16" customWidth="1" min="6" max="6"/>
    <col width="18" customWidth="1" min="7" max="7"/>
    <col width="20" customWidth="1" min="8" max="8"/>
  </cols>
  <sheetData>
    <row r="1">
      <c r="A1" s="1" t="inlineStr">
        <is>
          <t>Tabela de Referência — Vagas, Áreas e Responsáveis</t>
        </is>
      </c>
    </row>
    <row r="2">
      <c r="A2" s="2" t="inlineStr">
        <is>
          <t>Vaga</t>
        </is>
      </c>
      <c r="B2" s="2" t="inlineStr">
        <is>
          <t>Área</t>
        </is>
      </c>
      <c r="C2" s="2" t="inlineStr">
        <is>
          <t>Responsável</t>
        </is>
      </c>
      <c r="E2" s="17" t="inlineStr">
        <is>
          <t>Etapas do Processo</t>
        </is>
      </c>
      <c r="F2" s="17" t="inlineStr">
        <is>
          <t>Status</t>
        </is>
      </c>
      <c r="G2" s="17" t="inlineStr">
        <is>
          <t>Regimes de Trabalho</t>
        </is>
      </c>
      <c r="H2" s="17" t="inlineStr">
        <is>
          <t>Cidades</t>
        </is>
      </c>
      <c r="I2" s="17" t="inlineStr">
        <is>
          <t>Faixas de Prioridade</t>
        </is>
      </c>
    </row>
    <row r="3">
      <c r="A3" s="18" t="inlineStr">
        <is>
          <t>Analista de RH</t>
        </is>
      </c>
      <c r="B3" s="18" t="inlineStr">
        <is>
          <t>Recursos Humanos</t>
        </is>
      </c>
      <c r="C3" s="18" t="inlineStr">
        <is>
          <t>Mariana Duarte</t>
        </is>
      </c>
      <c r="E3" s="19" t="inlineStr">
        <is>
          <t>Triagem</t>
        </is>
      </c>
      <c r="F3" s="19" t="inlineStr">
        <is>
          <t>Em andamento</t>
        </is>
      </c>
      <c r="G3" s="19" t="inlineStr">
        <is>
          <t>CLT</t>
        </is>
      </c>
      <c r="H3" s="19" t="inlineStr">
        <is>
          <t>São Paulo</t>
        </is>
      </c>
      <c r="I3" s="19" t="inlineStr">
        <is>
          <t>Alta</t>
        </is>
      </c>
    </row>
    <row r="4">
      <c r="A4" s="19" t="inlineStr">
        <is>
          <t>Assistente Financeiro</t>
        </is>
      </c>
      <c r="B4" s="19" t="inlineStr">
        <is>
          <t>Financeiro</t>
        </is>
      </c>
      <c r="C4" s="19" t="inlineStr">
        <is>
          <t>Ricardo Nogueira</t>
        </is>
      </c>
      <c r="E4" s="18" t="inlineStr">
        <is>
          <t>Entrevista com RH</t>
        </is>
      </c>
      <c r="F4" s="18" t="inlineStr">
        <is>
          <t>Aprovado</t>
        </is>
      </c>
      <c r="G4" s="18" t="inlineStr">
        <is>
          <t>PJ</t>
        </is>
      </c>
      <c r="H4" s="18" t="inlineStr">
        <is>
          <t>Rio de Janeiro</t>
        </is>
      </c>
      <c r="I4" s="18" t="inlineStr">
        <is>
          <t>Média</t>
        </is>
      </c>
    </row>
    <row r="5">
      <c r="A5" s="18" t="inlineStr">
        <is>
          <t>Desenvolvedor Pleno</t>
        </is>
      </c>
      <c r="B5" s="18" t="inlineStr">
        <is>
          <t>Tecnologia</t>
        </is>
      </c>
      <c r="C5" s="18" t="inlineStr">
        <is>
          <t>Beatriz Ramos</t>
        </is>
      </c>
      <c r="E5" s="19" t="inlineStr">
        <is>
          <t>Teste Técnico</t>
        </is>
      </c>
      <c r="F5" s="19" t="inlineStr">
        <is>
          <t>Reprovado</t>
        </is>
      </c>
      <c r="G5" s="19" t="inlineStr">
        <is>
          <t>Híbrido</t>
        </is>
      </c>
      <c r="H5" s="19" t="inlineStr">
        <is>
          <t>Belo Horizonte</t>
        </is>
      </c>
      <c r="I5" s="19" t="inlineStr">
        <is>
          <t>Baixa</t>
        </is>
      </c>
    </row>
    <row r="6">
      <c r="A6" s="19" t="inlineStr">
        <is>
          <t>Analista de Marketing</t>
        </is>
      </c>
      <c r="B6" s="19" t="inlineStr">
        <is>
          <t>Marketing</t>
        </is>
      </c>
      <c r="C6" s="19" t="inlineStr">
        <is>
          <t>Fernando Lopes</t>
        </is>
      </c>
      <c r="E6" s="18" t="inlineStr">
        <is>
          <t>Entrevista com Gestor</t>
        </is>
      </c>
      <c r="F6" s="18" t="inlineStr">
        <is>
          <t>Desistiu</t>
        </is>
      </c>
      <c r="H6" s="18" t="inlineStr">
        <is>
          <t>Curitiba</t>
        </is>
      </c>
    </row>
    <row r="7">
      <c r="A7" s="18" t="inlineStr"/>
      <c r="B7" s="18" t="inlineStr"/>
      <c r="C7" s="18" t="inlineStr"/>
      <c r="E7" s="19" t="inlineStr">
        <is>
          <t>Proposta</t>
        </is>
      </c>
      <c r="F7" s="19" t="inlineStr">
        <is>
          <t>Contratado</t>
        </is>
      </c>
      <c r="H7" s="19" t="inlineStr">
        <is>
          <t>Porto Alegre</t>
        </is>
      </c>
    </row>
    <row r="8">
      <c r="A8" s="20" t="inlineStr"/>
      <c r="B8" s="20" t="inlineStr"/>
      <c r="C8" s="20" t="inlineStr"/>
      <c r="E8" s="18" t="inlineStr">
        <is>
          <t>Admissão</t>
        </is>
      </c>
      <c r="H8" s="18" t="inlineStr">
        <is>
          <t>Salvador</t>
        </is>
      </c>
    </row>
    <row r="9">
      <c r="H9" s="19" t="inlineStr">
        <is>
          <t>Recife</t>
        </is>
      </c>
    </row>
    <row r="10">
      <c r="H10" s="18" t="inlineStr">
        <is>
          <t>Fortaleza</t>
        </is>
      </c>
    </row>
    <row r="11">
      <c r="H11" s="19" t="inlineStr">
        <is>
          <t>Brasília</t>
        </is>
      </c>
    </row>
    <row r="12">
      <c r="H12" s="18" t="inlineStr">
        <is>
          <t>Campinas</t>
        </is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3" customWidth="1" min="3" max="3"/>
    <col width="3" customWidth="1" min="4" max="4"/>
    <col width="22" customWidth="1" min="5" max="5"/>
    <col width="12" customWidth="1" min="6" max="6"/>
    <col width="3" customWidth="1" min="7" max="7"/>
    <col width="3" customWidth="1" min="8" max="8"/>
    <col width="24" customWidth="1" min="9" max="9"/>
    <col width="12" customWidth="1" min="10" max="10"/>
    <col width="3" customWidth="1" min="11" max="11"/>
    <col width="3" customWidth="1" min="12" max="12"/>
    <col width="12" customWidth="1" min="13" max="13"/>
    <col width="12" customWidth="1" min="14" max="14"/>
  </cols>
  <sheetData>
    <row r="1" ht="30" customHeight="1">
      <c r="A1" s="1" t="inlineStr">
        <is>
          <t>Painel Executivo — Recrutamento e Seleção 2026</t>
        </is>
      </c>
    </row>
    <row r="2"/>
    <row r="3">
      <c r="A3" s="17" t="inlineStr">
        <is>
          <t>Indicadores Principais</t>
        </is>
      </c>
    </row>
    <row r="4">
      <c r="A4" s="21" t="inlineStr">
        <is>
          <t>Total de candidatos</t>
        </is>
      </c>
      <c r="B4" s="22">
        <f>COUNTA(Candidatos!B3:B12)</f>
        <v/>
      </c>
    </row>
    <row r="5">
      <c r="A5" s="21" t="inlineStr">
        <is>
          <t>Candidatos em andamento</t>
        </is>
      </c>
      <c r="B5" s="22">
        <f>COUNTIF(Candidatos!N3:N12,"Em andamento")</f>
        <v/>
      </c>
    </row>
    <row r="6">
      <c r="A6" s="21" t="inlineStr">
        <is>
          <t>Total de contratados</t>
        </is>
      </c>
      <c r="B6" s="22">
        <f>COUNTIF(Candidatos!N3:N12,"Contratado")</f>
        <v/>
      </c>
    </row>
    <row r="7">
      <c r="A7" s="21" t="inlineStr">
        <is>
          <t>Taxa de aprovação</t>
        </is>
      </c>
      <c r="B7" s="34">
        <f>IFERROR((COUNTIF(Candidatos!N3:N12,"Aprovado")+COUNTIF(Candidatos!N3:N12,"Contratado"))/COUNTA(Candidatos!B3:B12),0)</f>
        <v/>
      </c>
    </row>
    <row r="8">
      <c r="A8" s="21" t="inlineStr">
        <is>
          <t>Média da nota final</t>
        </is>
      </c>
      <c r="B8" s="35">
        <f>IFERROR(AVERAGE(Candidatos!Q3:Q12),0)</f>
        <v/>
      </c>
    </row>
    <row r="9">
      <c r="A9" s="21" t="inlineStr">
        <is>
          <t>Média de dias no processo</t>
        </is>
      </c>
      <c r="B9" s="36">
        <f>IFERROR(AVERAGE(Candidatos!R3:R12),0)</f>
        <v/>
      </c>
    </row>
    <row r="10">
      <c r="A10" s="21" t="inlineStr">
        <is>
          <t>Soma das pretensões salariais</t>
        </is>
      </c>
      <c r="B10" s="31">
        <f>SUM(Candidatos!J3:J12)</f>
        <v/>
      </c>
    </row>
    <row r="11">
      <c r="A11" s="21" t="inlineStr">
        <is>
          <t>Média do salário oferecido</t>
        </is>
      </c>
      <c r="B11" s="31">
        <f>IFERROR(AVERAGE(Candidatos!K3:K12),0)</f>
        <v/>
      </c>
    </row>
    <row r="12"/>
    <row r="13"/>
    <row r="14">
      <c r="A14" s="17" t="inlineStr">
        <is>
          <t>Candidatos por Etapa</t>
        </is>
      </c>
      <c r="E14" s="17" t="inlineStr">
        <is>
          <t>Distribuição por Status</t>
        </is>
      </c>
      <c r="I14" s="17" t="inlineStr">
        <is>
          <t>Candidatos por Vaga</t>
        </is>
      </c>
      <c r="M14" s="17" t="inlineStr">
        <is>
          <t>Inscrições por Mês — 2026</t>
        </is>
      </c>
    </row>
    <row r="15">
      <c r="A15" s="2" t="inlineStr">
        <is>
          <t>Categoria</t>
        </is>
      </c>
      <c r="B15" s="2" t="inlineStr">
        <is>
          <t>Quantidade</t>
        </is>
      </c>
      <c r="E15" s="2" t="inlineStr">
        <is>
          <t>Categoria</t>
        </is>
      </c>
      <c r="F15" s="2" t="inlineStr">
        <is>
          <t>Quantidade</t>
        </is>
      </c>
      <c r="I15" s="2" t="inlineStr">
        <is>
          <t>Categoria</t>
        </is>
      </c>
      <c r="J15" s="2" t="inlineStr">
        <is>
          <t>Quantidade</t>
        </is>
      </c>
      <c r="M15" s="2" t="inlineStr">
        <is>
          <t>Mês</t>
        </is>
      </c>
      <c r="N15" s="2" t="inlineStr">
        <is>
          <t>Inscrições</t>
        </is>
      </c>
    </row>
    <row r="16">
      <c r="A16" s="18" t="inlineStr">
        <is>
          <t>Triagem</t>
        </is>
      </c>
      <c r="B16" s="3">
        <f>COUNTIF(Candidatos!$M$3:$M$12,"Triagem")</f>
        <v/>
      </c>
      <c r="E16" s="18" t="inlineStr">
        <is>
          <t>Em andamento</t>
        </is>
      </c>
      <c r="F16" s="3">
        <f>COUNTIF(Candidatos!$N$3:$N$12,"Em andamento")</f>
        <v/>
      </c>
      <c r="I16" s="18" t="inlineStr">
        <is>
          <t>Analista de RH</t>
        </is>
      </c>
      <c r="J16" s="3">
        <f>COUNTIF(Candidatos!$G$3:$G$12,"Analista de RH")</f>
        <v/>
      </c>
      <c r="M16" s="18" t="inlineStr">
        <is>
          <t>Janeiro</t>
        </is>
      </c>
      <c r="N16" s="3">
        <f>SUMPRODUCT((MONTH(Candidatos!$L$3:$L$12)=1)*(YEAR(Candidatos!$L$3:$L$12)=2026))</f>
        <v/>
      </c>
    </row>
    <row r="17">
      <c r="A17" s="19" t="inlineStr">
        <is>
          <t>Entrevista com RH</t>
        </is>
      </c>
      <c r="B17" s="10">
        <f>COUNTIF(Candidatos!$M$3:$M$12,"Entrevista com RH")</f>
        <v/>
      </c>
      <c r="E17" s="19" t="inlineStr">
        <is>
          <t>Aprovado</t>
        </is>
      </c>
      <c r="F17" s="10">
        <f>COUNTIF(Candidatos!$N$3:$N$12,"Aprovado")</f>
        <v/>
      </c>
      <c r="I17" s="19" t="inlineStr">
        <is>
          <t>Assistente Financeiro</t>
        </is>
      </c>
      <c r="J17" s="10">
        <f>COUNTIF(Candidatos!$G$3:$G$12,"Assistente Financeiro")</f>
        <v/>
      </c>
      <c r="M17" s="19" t="inlineStr">
        <is>
          <t>Fevereiro</t>
        </is>
      </c>
      <c r="N17" s="10">
        <f>SUMPRODUCT((MONTH(Candidatos!$L$3:$L$12)=2)*(YEAR(Candidatos!$L$3:$L$12)=2026))</f>
        <v/>
      </c>
    </row>
    <row r="18">
      <c r="A18" s="18" t="inlineStr">
        <is>
          <t>Teste Técnico</t>
        </is>
      </c>
      <c r="B18" s="3">
        <f>COUNTIF(Candidatos!$M$3:$M$12,"Teste Técnico")</f>
        <v/>
      </c>
      <c r="E18" s="18" t="inlineStr">
        <is>
          <t>Reprovado</t>
        </is>
      </c>
      <c r="F18" s="3">
        <f>COUNTIF(Candidatos!$N$3:$N$12,"Reprovado")</f>
        <v/>
      </c>
      <c r="I18" s="18" t="inlineStr">
        <is>
          <t>Desenvolvedor Pleno</t>
        </is>
      </c>
      <c r="J18" s="3">
        <f>COUNTIF(Candidatos!$G$3:$G$12,"Desenvolvedor Pleno")</f>
        <v/>
      </c>
      <c r="M18" s="18" t="inlineStr">
        <is>
          <t>Março</t>
        </is>
      </c>
      <c r="N18" s="3">
        <f>SUMPRODUCT((MONTH(Candidatos!$L$3:$L$12)=3)*(YEAR(Candidatos!$L$3:$L$12)=2026))</f>
        <v/>
      </c>
    </row>
    <row r="19">
      <c r="A19" s="19" t="inlineStr">
        <is>
          <t>Entrevista com Gestor</t>
        </is>
      </c>
      <c r="B19" s="10">
        <f>COUNTIF(Candidatos!$M$3:$M$12,"Entrevista com Gestor")</f>
        <v/>
      </c>
      <c r="E19" s="19" t="inlineStr">
        <is>
          <t>Desistiu</t>
        </is>
      </c>
      <c r="F19" s="10">
        <f>COUNTIF(Candidatos!$N$3:$N$12,"Desistiu")</f>
        <v/>
      </c>
      <c r="I19" s="19" t="inlineStr">
        <is>
          <t>Analista de Marketing</t>
        </is>
      </c>
      <c r="J19" s="10">
        <f>COUNTIF(Candidatos!$G$3:$G$12,"Analista de Marketing")</f>
        <v/>
      </c>
      <c r="M19" s="19" t="inlineStr">
        <is>
          <t>Abril</t>
        </is>
      </c>
      <c r="N19" s="10">
        <f>SUMPRODUCT((MONTH(Candidatos!$L$3:$L$12)=4)*(YEAR(Candidatos!$L$3:$L$12)=2026))</f>
        <v/>
      </c>
    </row>
    <row r="20">
      <c r="A20" s="18" t="inlineStr">
        <is>
          <t>Proposta</t>
        </is>
      </c>
      <c r="B20" s="3">
        <f>COUNTIF(Candidatos!$M$3:$M$12,"Proposta")</f>
        <v/>
      </c>
      <c r="E20" s="18" t="inlineStr">
        <is>
          <t>Contratado</t>
        </is>
      </c>
      <c r="F20" s="3">
        <f>COUNTIF(Candidatos!$N$3:$N$12,"Contratado")</f>
        <v/>
      </c>
      <c r="I20" s="18" t="inlineStr">
        <is>
          <t>Coordenador Comercial</t>
        </is>
      </c>
      <c r="J20" s="3">
        <f>COUNTIF(Candidatos!$G$3:$G$12,"Coordenador Comercial")</f>
        <v/>
      </c>
      <c r="M20" s="18" t="inlineStr">
        <is>
          <t>Maio</t>
        </is>
      </c>
      <c r="N20" s="3">
        <f>SUMPRODUCT((MONTH(Candidatos!$L$3:$L$12)=5)*(YEAR(Candidatos!$L$3:$L$12)=2026))</f>
        <v/>
      </c>
    </row>
    <row r="21">
      <c r="A21" s="19" t="inlineStr">
        <is>
          <t>Admissão</t>
        </is>
      </c>
      <c r="B21" s="10">
        <f>COUNTIF(Candidatos!$M$3:$M$12,"Admissão")</f>
        <v/>
      </c>
      <c r="M21" s="19" t="inlineStr">
        <is>
          <t>Junho</t>
        </is>
      </c>
      <c r="N21" s="10">
        <f>SUMPRODUCT((MONTH(Candidatos!$L$3:$L$12)=6)*(YEAR(Candidatos!$L$3:$L$12)=2026))</f>
        <v/>
      </c>
    </row>
    <row r="22">
      <c r="M22" s="18" t="inlineStr">
        <is>
          <t>Julho</t>
        </is>
      </c>
      <c r="N22" s="3">
        <f>SUMPRODUCT((MONTH(Candidatos!$L$3:$L$12)=7)*(YEAR(Candidatos!$L$3:$L$12)=2026))</f>
        <v/>
      </c>
    </row>
  </sheetData>
  <mergeCells count="1">
    <mergeCell ref="A1:N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24" customWidth="1" min="1" max="1"/>
    <col width="110" customWidth="1" min="2" max="2"/>
  </cols>
  <sheetData>
    <row r="1" ht="28" customHeight="1">
      <c r="A1" s="1" t="inlineStr">
        <is>
          <t>Guia Rápido — Workbook de Recrutamento e Seleção 2026</t>
        </is>
      </c>
    </row>
    <row r="2"/>
    <row r="3">
      <c r="A3" s="2" t="inlineStr">
        <is>
          <t>Passo</t>
        </is>
      </c>
      <c r="B3" s="2" t="inlineStr">
        <is>
          <t>O que fazer</t>
        </is>
      </c>
    </row>
    <row r="4" ht="42" customHeight="1">
      <c r="A4" s="26" t="inlineStr">
        <is>
          <t>1. Bem-vindo(a)!</t>
        </is>
      </c>
      <c r="B4" s="4" t="inlineStr">
        <is>
          <t>Este arquivo acompanha vagas, candidatos e etapas do processo seletivo de 2026. Siga o passo a passo abaixo.</t>
        </is>
      </c>
    </row>
    <row r="5" ht="42" customHeight="1">
      <c r="A5" s="27" t="inlineStr">
        <is>
          <t>2. Planilha Candidatos</t>
        </is>
      </c>
      <c r="B5" s="11" t="inlineStr">
        <is>
          <t>É a tabela principal. Cada linha representa um candidato. As células amarelo-claro (#FFFBEB) são editáveis e possuem listas suspensas (Vaga, Regime, Etapa, Status e Responsável).</t>
        </is>
      </c>
    </row>
    <row r="6" ht="42" customHeight="1">
      <c r="A6" s="26" t="inlineStr">
        <is>
          <t>3. Colunas calculadas</t>
        </is>
      </c>
      <c r="B6" s="4" t="inlineStr">
        <is>
          <t>Nota Final é a média das notas técnica e comportamental. Dias no Processo conta os dias desde a inscrição até hoje (zera quando o status é Contratado). Área é preenchida automaticamente via PROCV a partir da vaga.</t>
        </is>
      </c>
    </row>
    <row r="7" ht="42" customHeight="1">
      <c r="A7" s="27" t="inlineStr">
        <is>
          <t>4. Classificação</t>
        </is>
      </c>
      <c r="B7" s="11" t="inlineStr">
        <is>
          <t>A coluna final classifica o candidato: Alta (nota final ≥ 8), Média (≥ 6) ou Baixa (abaixo de 6).</t>
        </is>
      </c>
    </row>
    <row r="8" ht="42" customHeight="1">
      <c r="A8" s="26" t="inlineStr">
        <is>
          <t>5. Planilha Dashboard</t>
        </is>
      </c>
      <c r="B8" s="4" t="inlineStr">
        <is>
          <t>Painel com indicadores automáticos: total de candidatos, em andamento, contratados, taxa de aprovação, médias de notas, dias e valores salariais, além de quatro gráficos.</t>
        </is>
      </c>
    </row>
    <row r="9" ht="42" customHeight="1">
      <c r="A9" s="27" t="inlineStr">
        <is>
          <t>6. Planilha Listas</t>
        </is>
      </c>
      <c r="B9" s="11" t="inlineStr">
        <is>
          <t>Tabela de apoio com vagas, áreas, responsáveis, etapas, status, regimes, cidades e faixas de prioridade. Alimenta as validações e as consultas (PROCV).</t>
        </is>
      </c>
    </row>
    <row r="10" ht="42" customHeight="1">
      <c r="A10" s="26" t="inlineStr">
        <is>
          <t>7. Dicas</t>
        </is>
      </c>
      <c r="B10" s="4" t="inlineStr">
        <is>
          <t>Use os filtros do cabeçalho para analisar por vaga, status ou etapa. Datas em DD/MM/AAAA e valores em R$ seguem o padrão brasileiro.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2026-08-01T03:35:20Z</dcterms:created>
  <dcterms:modified xmlns:dcterms="http://purl.org/dc/terms/" xmlns:xsi="http://www.w3.org/2001/XMLSchema-instance" xsi:type="dcterms:W3CDTF">2026-08-01T03:35:20Z</dcterms:modified>
</cp:coreProperties>
</file>