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Resumo Financeiro" sheetId="2" state="visible" r:id="rId2"/>
    <sheet xmlns:r="http://schemas.openxmlformats.org/officeDocument/2006/relationships" name="Instruções" sheetId="3" state="visible" r:id="rId3"/>
  </sheets>
  <definedNames>
    <definedName name="_xlnm._FilterDatabase" localSheetId="0" hidden="1">'Lançamentos'!$A$2:$Q$12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.##0,00"/>
    <numFmt numFmtId="166" formatCode="0,0%"/>
  </numFmts>
  <fonts count="7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</font>
    <font>
      <b val="1"/>
      <color rgb="00DC2626"/>
    </font>
    <font>
      <b val="1"/>
      <color rgb="00FFFFFF"/>
    </font>
    <font>
      <i val="1"/>
      <color rgb="000F766E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center" vertical="center" wrapText="1"/>
    </xf>
    <xf numFmtId="0" fontId="2" fillId="5" borderId="0" pivotButton="0" quotePrefix="0" xfId="0"/>
    <xf numFmtId="0" fontId="3" fillId="3" borderId="1" pivotButton="0" quotePrefix="0" xfId="0"/>
    <xf numFmtId="0" fontId="3" fillId="0" borderId="1" pivotButton="0" quotePrefix="0" xfId="0"/>
    <xf numFmtId="1" fontId="0" fillId="3" borderId="1" applyAlignment="1" pivotButton="0" quotePrefix="0" xfId="0">
      <alignment horizontal="right" vertical="center"/>
    </xf>
    <xf numFmtId="1" fontId="0" fillId="0" borderId="1" applyAlignment="1" pivotButton="0" quotePrefix="0" xfId="0">
      <alignment horizontal="right" vertical="center"/>
    </xf>
    <xf numFmtId="166" fontId="0" fillId="3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0" fontId="4" fillId="0" borderId="1" pivotButton="0" quotePrefix="0" xfId="0"/>
    <xf numFmtId="0" fontId="0" fillId="3" borderId="1" pivotButton="0" quotePrefix="0" xfId="0"/>
    <xf numFmtId="165" fontId="0" fillId="3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3" fillId="0" borderId="0" pivotButton="0" quotePrefix="0" xfId="0"/>
    <xf numFmtId="0" fontId="0" fillId="4" borderId="1" pivotButton="0" quotePrefix="0" xfId="0"/>
    <xf numFmtId="0" fontId="5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6" fillId="0" borderId="0" pivotButton="0" quotePrefix="0" xfId="0"/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right" vertical="center"/>
    </xf>
    <xf numFmtId="166" fontId="0" fillId="0" borderId="1" applyAlignment="1" pivotButton="0" quotePrefix="0" xfId="0">
      <alignment horizontal="right" vertical="center"/>
    </xf>
    <xf numFmtId="165" fontId="0" fillId="3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4"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Entradas x Saídas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Financeiro'!B13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'Resumo Financeiro'!$A$14:$A$17</f>
            </numRef>
          </cat>
          <val>
            <numRef>
              <f>'Resumo Financeiro'!$B$14:$B$17</f>
            </numRef>
          </val>
        </ser>
        <ser>
          <idx val="1"/>
          <order val="1"/>
          <tx>
            <strRef>
              <f>'Resumo Financeiro'!C13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'Resumo Financeiro'!$A$14:$A$17</f>
            </numRef>
          </cat>
          <val>
            <numRef>
              <f>'Resumo Financeiro'!$C$14:$C$17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das Despesas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'Resumo Financeiro'!B21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 Financeiro'!$A$22:$A$27</f>
            </numRef>
          </cat>
          <val>
            <numRef>
              <f>'Resumo Financeiro'!$B$22:$B$27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Evolução do Saldo Mensal</a:t>
            </a:r>
          </a:p>
        </rich>
      </tx>
    </title>
    <plotArea>
      <lineChart>
        <grouping val="standard"/>
        <ser>
          <idx val="0"/>
          <order val="0"/>
          <tx>
            <strRef>
              <f>'Resumo Financeiro'!D13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 Financeiro'!$A$14:$A$17</f>
            </numRef>
          </cat>
          <val>
            <numRef>
              <f>'Resumo Financeiro'!$D$14:$D$17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Mês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45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45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63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0" customWidth="1" min="3" max="3"/>
    <col width="24" customWidth="1" min="4" max="4"/>
    <col width="42" customWidth="1" min="5" max="5"/>
    <col width="18" customWidth="1" min="6" max="6"/>
    <col width="18" customWidth="1" min="7" max="7"/>
    <col width="24" customWidth="1" min="8" max="8"/>
    <col width="18" customWidth="1" min="9" max="9"/>
    <col width="16" customWidth="1" min="10" max="10"/>
    <col width="14" customWidth="1" min="11" max="11"/>
    <col width="12" customWidth="1" min="12" max="12"/>
    <col width="28" customWidth="1" min="13" max="13"/>
    <col width="10" customWidth="1" min="14" max="14"/>
    <col width="15" customWidth="1" min="15" max="15"/>
    <col width="15" customWidth="1" min="16" max="16"/>
    <col width="16" customWidth="1" min="17" max="17"/>
  </cols>
  <sheetData>
    <row r="1" ht="26" customHeight="1">
      <c r="A1" s="1" t="inlineStr">
        <is>
          <t>Tesouraria da Igreja — Lançamentos de Entradas e Saídas (2026)</t>
        </is>
      </c>
    </row>
    <row r="2" ht="32" customHeight="1">
      <c r="A2" s="2" t="inlineStr">
        <is>
          <t>ID</t>
        </is>
      </c>
      <c r="B2" s="2" t="inlineStr">
        <is>
          <t>Data</t>
        </is>
      </c>
      <c r="C2" s="2" t="inlineStr">
        <is>
          <t>Tipo</t>
        </is>
      </c>
      <c r="D2" s="2" t="inlineStr">
        <is>
          <t>Categoria</t>
        </is>
      </c>
      <c r="E2" s="2" t="inlineStr">
        <is>
          <t>Descrição</t>
        </is>
      </c>
      <c r="F2" s="2" t="inlineStr">
        <is>
          <t>Ministério/Projeto</t>
        </is>
      </c>
      <c r="G2" s="2" t="inlineStr">
        <is>
          <t>Forma de Pagamento</t>
        </is>
      </c>
      <c r="H2" s="2" t="inlineStr">
        <is>
          <t>Conta Bancária</t>
        </is>
      </c>
      <c r="I2" s="2" t="inlineStr">
        <is>
          <t>Nº Documento/NF-e</t>
        </is>
      </c>
      <c r="J2" s="2" t="inlineStr">
        <is>
          <t>Responsável</t>
        </is>
      </c>
      <c r="K2" s="2" t="inlineStr">
        <is>
          <t>Valor</t>
        </is>
      </c>
      <c r="L2" s="2" t="inlineStr">
        <is>
          <t>Status</t>
        </is>
      </c>
      <c r="M2" s="2" t="inlineStr">
        <is>
          <t>Observações</t>
        </is>
      </c>
      <c r="N2" s="2" t="inlineStr">
        <is>
          <t>Mês</t>
        </is>
      </c>
      <c r="O2" s="2" t="inlineStr">
        <is>
          <t>Valor Entrada</t>
        </is>
      </c>
      <c r="P2" s="2" t="inlineStr">
        <is>
          <t>Valor Saída</t>
        </is>
      </c>
      <c r="Q2" s="2" t="inlineStr">
        <is>
          <t>Saldo Acumulado</t>
        </is>
      </c>
    </row>
    <row r="3">
      <c r="A3" s="3" t="n">
        <v>1</v>
      </c>
      <c r="B3" s="29" t="n">
        <v>46027</v>
      </c>
      <c r="C3" s="5" t="inlineStr">
        <is>
          <t>Entrada</t>
        </is>
      </c>
      <c r="D3" s="5" t="inlineStr">
        <is>
          <t>Dízimos</t>
        </is>
      </c>
      <c r="E3" s="6" t="inlineStr">
        <is>
          <t>Dízimos recebidos no culto dominical</t>
        </is>
      </c>
      <c r="F3" s="6" t="inlineStr">
        <is>
          <t>Geral</t>
        </is>
      </c>
      <c r="G3" s="5" t="inlineStr">
        <is>
          <t>PIX</t>
        </is>
      </c>
      <c r="H3" s="5" t="inlineStr">
        <is>
          <t>Banco do Brasil - 1234-5</t>
        </is>
      </c>
      <c r="I3" s="5" t="inlineStr">
        <is>
          <t>PIX-2026-001</t>
        </is>
      </c>
      <c r="J3" s="5" t="inlineStr">
        <is>
          <t>João Silva</t>
        </is>
      </c>
      <c r="K3" s="30" t="n">
        <v>4850</v>
      </c>
      <c r="L3" s="5" t="inlineStr">
        <is>
          <t>Conciliado</t>
        </is>
      </c>
      <c r="M3" s="6" t="inlineStr">
        <is>
          <t>Recebido em São Paulo</t>
        </is>
      </c>
      <c r="N3" s="8">
        <f>TEXT(B3,"mm/aaaa")</f>
        <v/>
      </c>
      <c r="O3" s="31">
        <f>IF(C3="Entrada",K3,0)</f>
        <v/>
      </c>
      <c r="P3" s="31">
        <f>IF(C3="Saída",K3,0)</f>
        <v/>
      </c>
      <c r="Q3" s="31">
        <f>SUM($O$3:O3)-SUM($P$3:P3)</f>
        <v/>
      </c>
    </row>
    <row r="4">
      <c r="A4" s="8" t="n">
        <v>2</v>
      </c>
      <c r="B4" s="32" t="n">
        <v>46034</v>
      </c>
      <c r="C4" s="5" t="inlineStr">
        <is>
          <t>Entrada</t>
        </is>
      </c>
      <c r="D4" s="5" t="inlineStr">
        <is>
          <t>Ofertas</t>
        </is>
      </c>
      <c r="E4" s="6" t="inlineStr">
        <is>
          <t>Oferta do culto de domingo</t>
        </is>
      </c>
      <c r="F4" s="6" t="inlineStr">
        <is>
          <t>Geral</t>
        </is>
      </c>
      <c r="G4" s="5" t="inlineStr">
        <is>
          <t>Dinheiro</t>
        </is>
      </c>
      <c r="H4" s="5" t="inlineStr">
        <is>
          <t>Caixa Interno</t>
        </is>
      </c>
      <c r="I4" s="5" t="inlineStr">
        <is>
          <t>REC-0001</t>
        </is>
      </c>
      <c r="J4" s="5" t="inlineStr">
        <is>
          <t>Maria Oliveira</t>
        </is>
      </c>
      <c r="K4" s="31" t="n">
        <v>1230</v>
      </c>
      <c r="L4" s="5" t="inlineStr">
        <is>
          <t>Confirmado</t>
        </is>
      </c>
      <c r="M4" s="6" t="inlineStr">
        <is>
          <t>Culto em Curitiba</t>
        </is>
      </c>
      <c r="N4" s="8">
        <f>TEXT(B4,"mm/aaaa")</f>
        <v/>
      </c>
      <c r="O4" s="31">
        <f>IF(C4="Entrada",K4,0)</f>
        <v/>
      </c>
      <c r="P4" s="31">
        <f>IF(C4="Saída",K4,0)</f>
        <v/>
      </c>
      <c r="Q4" s="31">
        <f>SUM($O$3:O4)-SUM($P$3:P4)</f>
        <v/>
      </c>
    </row>
    <row r="5">
      <c r="A5" s="3" t="n">
        <v>3</v>
      </c>
      <c r="B5" s="29" t="n">
        <v>46040</v>
      </c>
      <c r="C5" s="5" t="inlineStr">
        <is>
          <t>Entrada</t>
        </is>
      </c>
      <c r="D5" s="5" t="inlineStr">
        <is>
          <t>Contribuição para missões</t>
        </is>
      </c>
      <c r="E5" s="6" t="inlineStr">
        <is>
          <t>Contribuição especial para missionários</t>
        </is>
      </c>
      <c r="F5" s="6" t="inlineStr">
        <is>
          <t>Missões</t>
        </is>
      </c>
      <c r="G5" s="5" t="inlineStr">
        <is>
          <t>Dinheiro</t>
        </is>
      </c>
      <c r="H5" s="5" t="inlineStr">
        <is>
          <t>Caixa Interno</t>
        </is>
      </c>
      <c r="I5" s="5" t="inlineStr">
        <is>
          <t>REC-0002</t>
        </is>
      </c>
      <c r="J5" s="5" t="inlineStr">
        <is>
          <t>Pedro Santos</t>
        </is>
      </c>
      <c r="K5" s="30" t="n">
        <v>800</v>
      </c>
      <c r="L5" s="5" t="inlineStr">
        <is>
          <t>Confirmado</t>
        </is>
      </c>
      <c r="M5" s="6" t="inlineStr">
        <is>
          <t>Campanha missionária</t>
        </is>
      </c>
      <c r="N5" s="8">
        <f>TEXT(B5,"mm/aaaa")</f>
        <v/>
      </c>
      <c r="O5" s="31">
        <f>IF(C5="Entrada",K5,0)</f>
        <v/>
      </c>
      <c r="P5" s="31">
        <f>IF(C5="Saída",K5,0)</f>
        <v/>
      </c>
      <c r="Q5" s="31">
        <f>SUM($O$3:O5)-SUM($P$3:P5)</f>
        <v/>
      </c>
    </row>
    <row r="6">
      <c r="A6" s="8" t="n">
        <v>4</v>
      </c>
      <c r="B6" s="32" t="n">
        <v>46055</v>
      </c>
      <c r="C6" s="5" t="inlineStr">
        <is>
          <t>Saída</t>
        </is>
      </c>
      <c r="D6" s="5" t="inlineStr">
        <is>
          <t>Aluguel</t>
        </is>
      </c>
      <c r="E6" s="6" t="inlineStr">
        <is>
          <t>Aluguel do templo - fevereiro</t>
        </is>
      </c>
      <c r="F6" s="6" t="inlineStr">
        <is>
          <t>Geral</t>
        </is>
      </c>
      <c r="G6" s="5" t="inlineStr">
        <is>
          <t>Transferência</t>
        </is>
      </c>
      <c r="H6" s="5" t="inlineStr">
        <is>
          <t>Banco do Brasil - 1234-5</t>
        </is>
      </c>
      <c r="I6" s="5" t="inlineStr">
        <is>
          <t>DOC-2026-014</t>
        </is>
      </c>
      <c r="J6" s="5" t="inlineStr">
        <is>
          <t>Ana Souza</t>
        </is>
      </c>
      <c r="K6" s="31" t="n">
        <v>3200</v>
      </c>
      <c r="L6" s="5" t="inlineStr">
        <is>
          <t>Conciliado</t>
        </is>
      </c>
      <c r="M6" s="6" t="inlineStr">
        <is>
          <t>Imóvel em São Paulo</t>
        </is>
      </c>
      <c r="N6" s="8">
        <f>TEXT(B6,"mm/aaaa")</f>
        <v/>
      </c>
      <c r="O6" s="31">
        <f>IF(C6="Entrada",K6,0)</f>
        <v/>
      </c>
      <c r="P6" s="31">
        <f>IF(C6="Saída",K6,0)</f>
        <v/>
      </c>
      <c r="Q6" s="31">
        <f>SUM($O$3:O6)-SUM($P$3:P6)</f>
        <v/>
      </c>
    </row>
    <row r="7">
      <c r="A7" s="3" t="n">
        <v>5</v>
      </c>
      <c r="B7" s="29" t="n">
        <v>46063</v>
      </c>
      <c r="C7" s="5" t="inlineStr">
        <is>
          <t>Saída</t>
        </is>
      </c>
      <c r="D7" s="5" t="inlineStr">
        <is>
          <t>Energia elétrica</t>
        </is>
      </c>
      <c r="E7" s="6" t="inlineStr">
        <is>
          <t>Conta de luz do templo</t>
        </is>
      </c>
      <c r="F7" s="6" t="inlineStr">
        <is>
          <t>Geral</t>
        </is>
      </c>
      <c r="G7" s="5" t="inlineStr">
        <is>
          <t>Boleto</t>
        </is>
      </c>
      <c r="H7" s="5" t="inlineStr">
        <is>
          <t>Banco do Brasil - 1234-5</t>
        </is>
      </c>
      <c r="I7" s="5" t="inlineStr">
        <is>
          <t>BLT-778899</t>
        </is>
      </c>
      <c r="J7" s="5" t="inlineStr">
        <is>
          <t>Ana Souza</t>
        </is>
      </c>
      <c r="K7" s="30" t="n">
        <v>645.3</v>
      </c>
      <c r="L7" s="5" t="inlineStr">
        <is>
          <t>Confirmado</t>
        </is>
      </c>
      <c r="M7" s="6" t="inlineStr">
        <is>
          <t>Companhia de energia</t>
        </is>
      </c>
      <c r="N7" s="8">
        <f>TEXT(B7,"mm/aaaa")</f>
        <v/>
      </c>
      <c r="O7" s="31">
        <f>IF(C7="Entrada",K7,0)</f>
        <v/>
      </c>
      <c r="P7" s="31">
        <f>IF(C7="Saída",K7,0)</f>
        <v/>
      </c>
      <c r="Q7" s="31">
        <f>SUM($O$3:O7)-SUM($P$3:P7)</f>
        <v/>
      </c>
    </row>
    <row r="8">
      <c r="A8" s="8" t="n">
        <v>6</v>
      </c>
      <c r="B8" s="32" t="n">
        <v>46075</v>
      </c>
      <c r="C8" s="5" t="inlineStr">
        <is>
          <t>Entrada</t>
        </is>
      </c>
      <c r="D8" s="5" t="inlineStr">
        <is>
          <t>Dízimos</t>
        </is>
      </c>
      <c r="E8" s="6" t="inlineStr">
        <is>
          <t>Dízimos recebidos via PIX</t>
        </is>
      </c>
      <c r="F8" s="6" t="inlineStr">
        <is>
          <t>Geral</t>
        </is>
      </c>
      <c r="G8" s="5" t="inlineStr">
        <is>
          <t>PIX</t>
        </is>
      </c>
      <c r="H8" s="5" t="inlineStr">
        <is>
          <t>Banco do Brasil - 1234-5</t>
        </is>
      </c>
      <c r="I8" s="5" t="inlineStr">
        <is>
          <t>PIX-2026-002</t>
        </is>
      </c>
      <c r="J8" s="5" t="inlineStr">
        <is>
          <t>João Silva</t>
        </is>
      </c>
      <c r="K8" s="31" t="n">
        <v>5120</v>
      </c>
      <c r="L8" s="5" t="inlineStr">
        <is>
          <t>Conciliado</t>
        </is>
      </c>
      <c r="M8" s="6" t="inlineStr">
        <is>
          <t>Recebido em Belo Horizonte</t>
        </is>
      </c>
      <c r="N8" s="8">
        <f>TEXT(B8,"mm/aaaa")</f>
        <v/>
      </c>
      <c r="O8" s="31">
        <f>IF(C8="Entrada",K8,0)</f>
        <v/>
      </c>
      <c r="P8" s="31">
        <f>IF(C8="Saída",K8,0)</f>
        <v/>
      </c>
      <c r="Q8" s="31">
        <f>SUM($O$3:O8)-SUM($P$3:P8)</f>
        <v/>
      </c>
    </row>
    <row r="9">
      <c r="A9" s="3" t="n">
        <v>7</v>
      </c>
      <c r="B9" s="29" t="n">
        <v>46089</v>
      </c>
      <c r="C9" s="5" t="inlineStr">
        <is>
          <t>Saída</t>
        </is>
      </c>
      <c r="D9" s="5" t="inlineStr">
        <is>
          <t>Material de culto</t>
        </is>
      </c>
      <c r="E9" s="6" t="inlineStr">
        <is>
          <t>Compra de pão, suco e materiais da Santa Ceia</t>
        </is>
      </c>
      <c r="F9" s="6" t="inlineStr">
        <is>
          <t>Louvor</t>
        </is>
      </c>
      <c r="G9" s="5" t="inlineStr">
        <is>
          <t>Cartão</t>
        </is>
      </c>
      <c r="H9" s="5" t="inlineStr">
        <is>
          <t>Itaú - 9876-0</t>
        </is>
      </c>
      <c r="I9" s="5" t="inlineStr">
        <is>
          <t>NF-e 4521</t>
        </is>
      </c>
      <c r="J9" s="5" t="inlineStr">
        <is>
          <t>Maria Oliveira</t>
        </is>
      </c>
      <c r="K9" s="30" t="n">
        <v>389.9</v>
      </c>
      <c r="L9" s="5" t="inlineStr">
        <is>
          <t>Confirmado</t>
        </is>
      </c>
      <c r="M9" s="6" t="inlineStr">
        <is>
          <t>NF-e emitida pelo fornecedor</t>
        </is>
      </c>
      <c r="N9" s="8">
        <f>TEXT(B9,"mm/aaaa")</f>
        <v/>
      </c>
      <c r="O9" s="31">
        <f>IF(C9="Entrada",K9,0)</f>
        <v/>
      </c>
      <c r="P9" s="31">
        <f>IF(C9="Saída",K9,0)</f>
        <v/>
      </c>
      <c r="Q9" s="31">
        <f>SUM($O$3:O9)-SUM($P$3:P9)</f>
        <v/>
      </c>
    </row>
    <row r="10">
      <c r="A10" s="8" t="n">
        <v>8</v>
      </c>
      <c r="B10" s="32" t="n">
        <v>46096</v>
      </c>
      <c r="C10" s="5" t="inlineStr">
        <is>
          <t>Saída</t>
        </is>
      </c>
      <c r="D10" s="5" t="inlineStr">
        <is>
          <t>Ação social</t>
        </is>
      </c>
      <c r="E10" s="6" t="inlineStr">
        <is>
          <t>Cestas básicas para famílias assistidas</t>
        </is>
      </c>
      <c r="F10" s="6" t="inlineStr">
        <is>
          <t>Ação Social</t>
        </is>
      </c>
      <c r="G10" s="5" t="inlineStr">
        <is>
          <t>PIX</t>
        </is>
      </c>
      <c r="H10" s="5" t="inlineStr">
        <is>
          <t>Itaú - 9876-0</t>
        </is>
      </c>
      <c r="I10" s="5" t="inlineStr">
        <is>
          <t>PIX-2026-003</t>
        </is>
      </c>
      <c r="J10" s="5" t="inlineStr">
        <is>
          <t>Carlos Pereira</t>
        </is>
      </c>
      <c r="K10" s="31" t="n">
        <v>950</v>
      </c>
      <c r="L10" s="5" t="inlineStr">
        <is>
          <t>Confirmado</t>
        </is>
      </c>
      <c r="M10" s="6" t="inlineStr">
        <is>
          <t>12 cestas entregues</t>
        </is>
      </c>
      <c r="N10" s="8">
        <f>TEXT(B10,"mm/aaaa")</f>
        <v/>
      </c>
      <c r="O10" s="31">
        <f>IF(C10="Entrada",K10,0)</f>
        <v/>
      </c>
      <c r="P10" s="31">
        <f>IF(C10="Saída",K10,0)</f>
        <v/>
      </c>
      <c r="Q10" s="31">
        <f>SUM($O$3:O10)-SUM($P$3:P10)</f>
        <v/>
      </c>
    </row>
    <row r="11">
      <c r="A11" s="3" t="n">
        <v>9</v>
      </c>
      <c r="B11" s="29" t="n">
        <v>46111</v>
      </c>
      <c r="C11" s="5" t="inlineStr">
        <is>
          <t>Saída</t>
        </is>
      </c>
      <c r="D11" s="5" t="inlineStr">
        <is>
          <t>Salários e encargos</t>
        </is>
      </c>
      <c r="E11" s="6" t="inlineStr">
        <is>
          <t>Ajuda ministerial do pastor</t>
        </is>
      </c>
      <c r="F11" s="6" t="inlineStr">
        <is>
          <t>Pastoral</t>
        </is>
      </c>
      <c r="G11" s="5" t="inlineStr">
        <is>
          <t>Transferência</t>
        </is>
      </c>
      <c r="H11" s="5" t="inlineStr">
        <is>
          <t>Banco do Brasil - 1234-5</t>
        </is>
      </c>
      <c r="I11" s="5" t="inlineStr">
        <is>
          <t>TED-2026-087</t>
        </is>
      </c>
      <c r="J11" s="5" t="inlineStr">
        <is>
          <t>Ana Souza</t>
        </is>
      </c>
      <c r="K11" s="30" t="n">
        <v>2800</v>
      </c>
      <c r="L11" s="5" t="inlineStr">
        <is>
          <t>Confirmado</t>
        </is>
      </c>
      <c r="M11" s="6" t="inlineStr">
        <is>
          <t>Pagamento mensal</t>
        </is>
      </c>
      <c r="N11" s="8">
        <f>TEXT(B11,"mm/aaaa")</f>
        <v/>
      </c>
      <c r="O11" s="31">
        <f>IF(C11="Entrada",K11,0)</f>
        <v/>
      </c>
      <c r="P11" s="31">
        <f>IF(C11="Saída",K11,0)</f>
        <v/>
      </c>
      <c r="Q11" s="31">
        <f>SUM($O$3:O11)-SUM($P$3:P11)</f>
        <v/>
      </c>
    </row>
    <row r="12">
      <c r="A12" s="8" t="n">
        <v>10</v>
      </c>
      <c r="B12" s="32" t="n">
        <v>46117</v>
      </c>
      <c r="C12" s="5" t="inlineStr">
        <is>
          <t>Saída</t>
        </is>
      </c>
      <c r="D12" s="5" t="inlineStr">
        <is>
          <t>Taxas bancárias</t>
        </is>
      </c>
      <c r="E12" s="6" t="inlineStr">
        <is>
          <t>Tarifas de manutenção das contas</t>
        </is>
      </c>
      <c r="F12" s="6" t="inlineStr">
        <is>
          <t>Geral</t>
        </is>
      </c>
      <c r="G12" s="5" t="inlineStr">
        <is>
          <t>Débito automático</t>
        </is>
      </c>
      <c r="H12" s="5" t="inlineStr">
        <is>
          <t>Banco do Brasil - 1234-5</t>
        </is>
      </c>
      <c r="I12" s="5" t="inlineStr">
        <is>
          <t>TAR-2026-04</t>
        </is>
      </c>
      <c r="J12" s="5" t="inlineStr">
        <is>
          <t>Carlos Pereira</t>
        </is>
      </c>
      <c r="K12" s="31" t="n">
        <v>89.90000000000001</v>
      </c>
      <c r="L12" s="5" t="inlineStr">
        <is>
          <t>Pendente</t>
        </is>
      </c>
      <c r="M12" s="6" t="inlineStr">
        <is>
          <t>Aguardando conciliação</t>
        </is>
      </c>
      <c r="N12" s="8">
        <f>TEXT(B12,"mm/aaaa")</f>
        <v/>
      </c>
      <c r="O12" s="31">
        <f>IF(C12="Entrada",K12,0)</f>
        <v/>
      </c>
      <c r="P12" s="31">
        <f>IF(C12="Saída",K12,0)</f>
        <v/>
      </c>
      <c r="Q12" s="31">
        <f>SUM($O$3:O12)-SUM($P$3:P12)</f>
        <v/>
      </c>
    </row>
  </sheetData>
  <autoFilter ref="A2:Q12"/>
  <mergeCells count="1">
    <mergeCell ref="A1:Q1"/>
  </mergeCells>
  <conditionalFormatting sqref="C3:C12">
    <cfRule type="expression" priority="1" dxfId="0" stopIfTrue="1">
      <formula>$C3="Entrada"</formula>
    </cfRule>
    <cfRule type="expression" priority="2" dxfId="1" stopIfTrue="1">
      <formula>$C3="Saída"</formula>
    </cfRule>
  </conditionalFormatting>
  <conditionalFormatting sqref="L3:L12">
    <cfRule type="expression" priority="3" dxfId="1" stopIfTrue="1">
      <formula>$L3="Pendente"</formula>
    </cfRule>
  </conditionalFormatting>
  <conditionalFormatting sqref="Q3:Q12">
    <cfRule type="expression" priority="4" dxfId="2" stopIfTrue="0">
      <formula>$Q3&gt;=0</formula>
    </cfRule>
    <cfRule type="expression" priority="5" dxfId="3" stopIfTrue="0">
      <formula>$Q3&lt;0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20" customWidth="1" min="3" max="3"/>
    <col width="20" customWidth="1" min="4" max="4"/>
    <col width="24" customWidth="1" min="5" max="5"/>
    <col width="28" customWidth="1" min="8" max="8"/>
    <col width="24" customWidth="1" min="9" max="9"/>
  </cols>
  <sheetData>
    <row r="1">
      <c r="A1" s="1" t="inlineStr">
        <is>
          <t>Resumo Financeiro da Tesouraria — 2026</t>
        </is>
      </c>
    </row>
    <row r="2"/>
    <row r="3">
      <c r="A3" s="11" t="inlineStr">
        <is>
          <t>Indicadores principais</t>
        </is>
      </c>
    </row>
    <row r="4">
      <c r="A4" s="12" t="inlineStr">
        <is>
          <t>Total de entradas</t>
        </is>
      </c>
      <c r="B4" s="30">
        <f>SUM(Lançamentos!O3:O12)</f>
        <v/>
      </c>
    </row>
    <row r="5">
      <c r="A5" s="13" t="inlineStr">
        <is>
          <t>Total de saídas</t>
        </is>
      </c>
      <c r="B5" s="31">
        <f>SUM(Lançamentos!P3:P12)</f>
        <v/>
      </c>
    </row>
    <row r="6">
      <c r="A6" s="12" t="inlineStr">
        <is>
          <t>Saldo do período</t>
        </is>
      </c>
      <c r="B6" s="30">
        <f>B4-B5</f>
        <v/>
      </c>
    </row>
    <row r="7">
      <c r="A7" s="13" t="inlineStr">
        <is>
          <t>Média das entradas</t>
        </is>
      </c>
      <c r="B7" s="31">
        <f>IFERROR(AVERAGEIF(Lançamentos!C3:C12,"Entrada",Lançamentos!K3:K12),0)</f>
        <v/>
      </c>
    </row>
    <row r="8">
      <c r="A8" s="12" t="inlineStr">
        <is>
          <t>Quantidade de lançamentos</t>
        </is>
      </c>
      <c r="B8" s="14">
        <f>COUNTIF(Lançamentos!A3:A12,"&gt;0")</f>
        <v/>
      </c>
    </row>
    <row r="9">
      <c r="A9" s="13" t="inlineStr">
        <is>
          <t>Lançamentos pendentes</t>
        </is>
      </c>
      <c r="B9" s="15">
        <f>COUNTIF(Lançamentos!L3:L12,"Pendente")</f>
        <v/>
      </c>
    </row>
    <row r="10">
      <c r="A10" s="12" t="inlineStr">
        <is>
          <t>Percentual de despesas sobre entradas</t>
        </is>
      </c>
      <c r="B10" s="33">
        <f>IFERROR(B5/B4,0)</f>
        <v/>
      </c>
    </row>
    <row r="11"/>
    <row r="12">
      <c r="A12" s="11" t="inlineStr">
        <is>
          <t>Visão mensal</t>
        </is>
      </c>
    </row>
    <row r="13">
      <c r="A13" s="2" t="inlineStr">
        <is>
          <t>Mês</t>
        </is>
      </c>
      <c r="B13" s="2" t="inlineStr">
        <is>
          <t>Entradas</t>
        </is>
      </c>
      <c r="C13" s="2" t="inlineStr">
        <is>
          <t>Saídas</t>
        </is>
      </c>
      <c r="D13" s="2" t="inlineStr">
        <is>
          <t>Saldo</t>
        </is>
      </c>
      <c r="E13" s="2" t="inlineStr">
        <is>
          <t>Percentual de Despesas</t>
        </is>
      </c>
    </row>
    <row r="14">
      <c r="A14" s="3" t="inlineStr">
        <is>
          <t>01/2026</t>
        </is>
      </c>
      <c r="B14" s="30">
        <f>SUMIF(Lançamentos!N$3:N$12,A14,Lançamentos!O$3:O$12)</f>
        <v/>
      </c>
      <c r="C14" s="30">
        <f>SUMIF(Lançamentos!N$3:N$12,A14,Lançamentos!P$3:P$12)</f>
        <v/>
      </c>
      <c r="D14" s="30">
        <f>B14-C14</f>
        <v/>
      </c>
      <c r="E14" s="33">
        <f>IFERROR(C14/B14,0)</f>
        <v/>
      </c>
    </row>
    <row r="15">
      <c r="A15" s="8" t="inlineStr">
        <is>
          <t>02/2026</t>
        </is>
      </c>
      <c r="B15" s="31">
        <f>SUMIF(Lançamentos!N$3:N$12,A15,Lançamentos!O$3:O$12)</f>
        <v/>
      </c>
      <c r="C15" s="31">
        <f>SUMIF(Lançamentos!N$3:N$12,A15,Lançamentos!P$3:P$12)</f>
        <v/>
      </c>
      <c r="D15" s="31">
        <f>B15-C15</f>
        <v/>
      </c>
      <c r="E15" s="34">
        <f>IFERROR(C15/B15,0)</f>
        <v/>
      </c>
    </row>
    <row r="16">
      <c r="A16" s="3" t="inlineStr">
        <is>
          <t>03/2026</t>
        </is>
      </c>
      <c r="B16" s="30">
        <f>SUMIF(Lançamentos!N$3:N$12,A16,Lançamentos!O$3:O$12)</f>
        <v/>
      </c>
      <c r="C16" s="30">
        <f>SUMIF(Lançamentos!N$3:N$12,A16,Lançamentos!P$3:P$12)</f>
        <v/>
      </c>
      <c r="D16" s="30">
        <f>B16-C16</f>
        <v/>
      </c>
      <c r="E16" s="33">
        <f>IFERROR(C16/B16,0)</f>
        <v/>
      </c>
    </row>
    <row r="17">
      <c r="A17" s="8" t="inlineStr">
        <is>
          <t>04/2026</t>
        </is>
      </c>
      <c r="B17" s="31">
        <f>SUMIF(Lançamentos!N$3:N$12,A17,Lançamentos!O$3:O$12)</f>
        <v/>
      </c>
      <c r="C17" s="31">
        <f>SUMIF(Lançamentos!N$3:N$12,A17,Lançamentos!P$3:P$12)</f>
        <v/>
      </c>
      <c r="D17" s="31">
        <f>B17-C17</f>
        <v/>
      </c>
      <c r="E17" s="34">
        <f>IFERROR(C17/B17,0)</f>
        <v/>
      </c>
    </row>
    <row r="18"/>
    <row r="19"/>
    <row r="20">
      <c r="A20" s="11" t="inlineStr">
        <is>
          <t>Despesas por categoria (para o gráfico de pizza)</t>
        </is>
      </c>
      <c r="D20" s="11" t="inlineStr">
        <is>
          <t>Maior categoria de despesa</t>
        </is>
      </c>
    </row>
    <row r="21">
      <c r="A21" s="2" t="inlineStr">
        <is>
          <t>Categoria</t>
        </is>
      </c>
      <c r="B21" s="2" t="inlineStr">
        <is>
          <t>Total de Saídas</t>
        </is>
      </c>
      <c r="D21" s="18">
        <f>IFERROR(INDEX(A22:A27,MATCH(MAX(B22:B27),B22:B27,0)),"Sem despesas")</f>
        <v/>
      </c>
    </row>
    <row r="22">
      <c r="A22" s="19" t="inlineStr">
        <is>
          <t>Aluguel</t>
        </is>
      </c>
      <c r="B22" s="35">
        <f>SUMIF(Lançamentos!D$3:D$12,A22,Lançamentos!P$3:P$12)</f>
        <v/>
      </c>
    </row>
    <row r="23">
      <c r="A23" s="21" t="inlineStr">
        <is>
          <t>Energia elétrica</t>
        </is>
      </c>
      <c r="B23" s="36">
        <f>SUMIF(Lançamentos!D$3:D$12,A23,Lançamentos!P$3:P$12)</f>
        <v/>
      </c>
    </row>
    <row r="24">
      <c r="A24" s="19" t="inlineStr">
        <is>
          <t>Material de culto</t>
        </is>
      </c>
      <c r="B24" s="35">
        <f>SUMIF(Lançamentos!D$3:D$12,A24,Lançamentos!P$3:P$12)</f>
        <v/>
      </c>
    </row>
    <row r="25">
      <c r="A25" s="21" t="inlineStr">
        <is>
          <t>Ação social</t>
        </is>
      </c>
      <c r="B25" s="36">
        <f>SUMIF(Lançamentos!D$3:D$12,A25,Lançamentos!P$3:P$12)</f>
        <v/>
      </c>
    </row>
    <row r="26">
      <c r="A26" s="19" t="inlineStr">
        <is>
          <t>Salários e encargos</t>
        </is>
      </c>
      <c r="B26" s="35">
        <f>SUMIF(Lançamentos!D$3:D$12,A26,Lançamentos!P$3:P$12)</f>
        <v/>
      </c>
    </row>
    <row r="27">
      <c r="A27" s="21" t="inlineStr">
        <is>
          <t>Taxas bancárias</t>
        </is>
      </c>
      <c r="B27" s="36">
        <f>SUMIF(Lançamentos!D$3:D$12,A27,Lançamentos!P$3:P$12)</f>
        <v/>
      </c>
    </row>
    <row r="28"/>
    <row r="29"/>
    <row r="30">
      <c r="A30" s="11" t="inlineStr">
        <is>
          <t>Tabela auxiliar de classificação por grupo</t>
        </is>
      </c>
    </row>
    <row r="31">
      <c r="A31" s="23" t="inlineStr">
        <is>
          <t>Consultar categoria</t>
        </is>
      </c>
      <c r="B31" s="23" t="inlineStr">
        <is>
          <t>Grupo</t>
        </is>
      </c>
      <c r="H31" s="2" t="inlineStr">
        <is>
          <t>Categoria</t>
        </is>
      </c>
      <c r="I31" s="2" t="inlineStr">
        <is>
          <t>Grupo</t>
        </is>
      </c>
    </row>
    <row r="32">
      <c r="A32" s="24" t="inlineStr">
        <is>
          <t>Dízimos</t>
        </is>
      </c>
      <c r="B32" s="21">
        <f>IFERROR(VLOOKUP(A32,H32:I43,2,FALSE),"Não classificado")</f>
        <v/>
      </c>
      <c r="H32" s="19" t="inlineStr">
        <is>
          <t>Dízimos</t>
        </is>
      </c>
      <c r="I32" s="19" t="inlineStr">
        <is>
          <t>Receitas</t>
        </is>
      </c>
    </row>
    <row r="33">
      <c r="H33" s="21" t="inlineStr">
        <is>
          <t>Ofertas</t>
        </is>
      </c>
      <c r="I33" s="21" t="inlineStr">
        <is>
          <t>Receitas</t>
        </is>
      </c>
    </row>
    <row r="34">
      <c r="H34" s="19" t="inlineStr">
        <is>
          <t>Contribuição para missões</t>
        </is>
      </c>
      <c r="I34" s="19" t="inlineStr">
        <is>
          <t>Receitas</t>
        </is>
      </c>
    </row>
    <row r="35">
      <c r="H35" s="21" t="inlineStr">
        <is>
          <t>Eventos</t>
        </is>
      </c>
      <c r="I35" s="21" t="inlineStr">
        <is>
          <t>Receitas</t>
        </is>
      </c>
    </row>
    <row r="36">
      <c r="H36" s="19" t="inlineStr">
        <is>
          <t>Salários e encargos</t>
        </is>
      </c>
      <c r="I36" s="19" t="inlineStr">
        <is>
          <t>Despesas Fixas</t>
        </is>
      </c>
    </row>
    <row r="37">
      <c r="H37" s="21" t="inlineStr">
        <is>
          <t>Aluguel</t>
        </is>
      </c>
      <c r="I37" s="21" t="inlineStr">
        <is>
          <t>Despesas Fixas</t>
        </is>
      </c>
    </row>
    <row r="38">
      <c r="H38" s="19" t="inlineStr">
        <is>
          <t>Energia elétrica</t>
        </is>
      </c>
      <c r="I38" s="19" t="inlineStr">
        <is>
          <t>Despesas Fixas</t>
        </is>
      </c>
    </row>
    <row r="39">
      <c r="H39" s="21" t="inlineStr">
        <is>
          <t>Água</t>
        </is>
      </c>
      <c r="I39" s="21" t="inlineStr">
        <is>
          <t>Despesas Fixas</t>
        </is>
      </c>
    </row>
    <row r="40">
      <c r="H40" s="19" t="inlineStr">
        <is>
          <t>Manutenção</t>
        </is>
      </c>
      <c r="I40" s="19" t="inlineStr">
        <is>
          <t>Despesas Fixas</t>
        </is>
      </c>
    </row>
    <row r="41">
      <c r="H41" s="21" t="inlineStr">
        <is>
          <t>Ação social</t>
        </is>
      </c>
      <c r="I41" s="21" t="inlineStr">
        <is>
          <t>Ação Social</t>
        </is>
      </c>
    </row>
    <row r="42">
      <c r="H42" s="19" t="inlineStr">
        <is>
          <t>Material de culto</t>
        </is>
      </c>
      <c r="I42" s="19" t="inlineStr">
        <is>
          <t>Despesas Ministeriais</t>
        </is>
      </c>
    </row>
    <row r="43">
      <c r="H43" s="21" t="inlineStr">
        <is>
          <t>Taxas bancárias</t>
        </is>
      </c>
      <c r="I43" s="21" t="inlineStr">
        <is>
          <t>Despesas Fixas</t>
        </is>
      </c>
    </row>
  </sheetData>
  <mergeCells count="6">
    <mergeCell ref="A1:F1"/>
    <mergeCell ref="A3:B3"/>
    <mergeCell ref="A12:E12"/>
    <mergeCell ref="A20:B20"/>
    <mergeCell ref="D20:E20"/>
    <mergeCell ref="A30:C3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6" customWidth="1" min="1" max="1"/>
    <col width="110" customWidth="1" min="2" max="2"/>
    <col width="10" customWidth="1" min="3" max="3"/>
  </cols>
  <sheetData>
    <row r="1">
      <c r="A1" s="1" t="inlineStr">
        <is>
          <t>Como usar a planilha da Tesouraria</t>
        </is>
      </c>
    </row>
    <row r="2"/>
    <row r="3" ht="30" customHeight="1">
      <c r="A3" s="25" t="inlineStr">
        <is>
          <t>1</t>
        </is>
      </c>
      <c r="B3" s="26" t="inlineStr">
        <is>
          <t>Registre cada movimentação individualmente na aba Lançamentos, preenchendo as células amarelas.</t>
        </is>
      </c>
    </row>
    <row r="4" ht="30" customHeight="1">
      <c r="A4" s="25" t="inlineStr">
        <is>
          <t>2</t>
        </is>
      </c>
      <c r="B4" s="27" t="inlineStr">
        <is>
          <t>Utilize o tipo Entrada para dízimos, ofertas e demais receitas da igreja.</t>
        </is>
      </c>
    </row>
    <row r="5" ht="30" customHeight="1">
      <c r="A5" s="25" t="inlineStr">
        <is>
          <t>3</t>
        </is>
      </c>
      <c r="B5" s="26" t="inlineStr">
        <is>
          <t>Utilize o tipo Saída para despesas, pagamentos e transferências.</t>
        </is>
      </c>
    </row>
    <row r="6" ht="30" customHeight="1">
      <c r="A6" s="25" t="inlineStr">
        <is>
          <t>4</t>
        </is>
      </c>
      <c r="B6" s="27" t="inlineStr">
        <is>
          <t>Informe o número da NF-e, recibo ou comprovante sempre que aplicável, na coluna Nº Documento/NF-e.</t>
        </is>
      </c>
    </row>
    <row r="7" ht="30" customHeight="1">
      <c r="A7" s="25" t="inlineStr">
        <is>
          <t>5</t>
        </is>
      </c>
      <c r="B7" s="26" t="inlineStr">
        <is>
          <t>Concilie os lançamentos com o extrato bancário todos os meses e atualize o status para Conciliado.</t>
        </is>
      </c>
    </row>
    <row r="8" ht="30" customHeight="1">
      <c r="A8" s="25" t="inlineStr">
        <is>
          <t>6</t>
        </is>
      </c>
      <c r="B8" s="27" t="inlineStr">
        <is>
          <t>Mantenha os comprovantes arquivados conforme as boas práticas administrativas e a LGPD.</t>
        </is>
      </c>
    </row>
    <row r="9" ht="30" customHeight="1">
      <c r="A9" s="25" t="inlineStr">
        <is>
          <t>7</t>
        </is>
      </c>
      <c r="B9" s="26" t="inlineStr">
        <is>
          <t>Revise mensalmente os valores pendentes, o saldo acumulado e as despesas por ministério na aba Resumo Financeiro.</t>
        </is>
      </c>
    </row>
    <row r="10" ht="30" customHeight="1">
      <c r="A10" s="25" t="inlineStr">
        <is>
          <t>8</t>
        </is>
      </c>
      <c r="B10" s="27" t="inlineStr">
        <is>
          <t>Consulte um contador sobre regime tributário, retenções, INSS, FGTS e demais obrigações aplicáveis à igreja.</t>
        </is>
      </c>
    </row>
    <row r="11" ht="30" customHeight="1">
      <c r="A11" s="25" t="inlineStr">
        <is>
          <t>9</t>
        </is>
      </c>
      <c r="B11" s="26" t="inlineStr">
        <is>
          <t>As colunas Mês, Valor Entrada, Valor Saída e Saldo Acumulado são calculadas automaticamente — não altere as fórmulas.</t>
        </is>
      </c>
    </row>
    <row r="12" ht="30" customHeight="1">
      <c r="A12" s="25" t="inlineStr">
        <is>
          <t>10</t>
        </is>
      </c>
      <c r="B12" s="27" t="inlineStr">
        <is>
          <t>Na aba Resumo Financeiro, use a célula amarela de consulta para verificar o grupo de qualquer categoria.</t>
        </is>
      </c>
    </row>
    <row r="13"/>
    <row r="14">
      <c r="A14" s="28" t="inlineStr">
        <is>
          <t>Dica: utilize o filtro da aba Lançamentos para visualizar apenas entradas, saídas ou lançamentos pendentes.</t>
        </is>
      </c>
    </row>
  </sheetData>
  <mergeCells count="2">
    <mergeCell ref="A1:C1"/>
    <mergeCell ref="A14:B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2026-08-01T03:30:45Z</dcterms:created>
  <dcterms:modified xmlns:dcterms="http://purl.org/dc/terms/" xmlns:xsi="http://www.w3.org/2001/XMLSchema-instance" xsi:type="dcterms:W3CDTF">2026-08-01T03:30:45Z</dcterms:modified>
</cp:coreProperties>
</file>