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a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AAAA"/>
    <numFmt numFmtId="165" formatCode="&quot;R$&quot; #.##0,00"/>
    <numFmt numFmtId="166" formatCode="0.0%"/>
    <numFmt numFmtId="167" formatCode="#.##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1"/>
    </font>
    <font>
      <name val="Calibri"/>
      <b val="1"/>
      <color rgb="0022C55E"/>
      <sz val="11"/>
    </font>
    <font>
      <name val="Calibri"/>
      <sz val="11"/>
    </font>
  </fonts>
  <fills count="6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5" borderId="1" pivotButton="0" quotePrefix="0" xfId="0"/>
    <xf numFmtId="167" fontId="2" fillId="5" borderId="1" pivotButton="0" quotePrefix="0" xfId="0"/>
    <xf numFmtId="165" fontId="2" fillId="5" borderId="1" pivotButton="0" quotePrefix="0" xfId="0"/>
    <xf numFmtId="166" fontId="2" fillId="5" borderId="1" pivotButton="0" quotePrefix="0" xfId="0"/>
    <xf numFmtId="0" fontId="2" fillId="2" borderId="1" pivotButton="0" quotePrefix="0" xfId="0"/>
    <xf numFmtId="0" fontId="0" fillId="2" borderId="1" pivotButton="0" quotePrefix="0" xfId="0"/>
    <xf numFmtId="0" fontId="3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165" fontId="3" fillId="3" borderId="1" applyAlignment="1" pivotButton="0" quotePrefix="0" xfId="0">
      <alignment horizontal="center" vertical="center"/>
    </xf>
    <xf numFmtId="0" fontId="3" fillId="4" borderId="1" pivotButton="0" quotePrefix="0" xfId="0"/>
    <xf numFmtId="165" fontId="3" fillId="4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7" fontId="0" fillId="3" borderId="1" applyAlignment="1" pivotButton="0" quotePrefix="0" xfId="0">
      <alignment horizontal="center" vertical="center"/>
    </xf>
    <xf numFmtId="167" fontId="0" fillId="4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164" fontId="0" fillId="3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7" fontId="2" fillId="5" borderId="1" pivotButton="0" quotePrefix="0" xfId="0"/>
    <xf numFmtId="165" fontId="2" fillId="5" borderId="1" pivotButton="0" quotePrefix="0" xfId="0"/>
    <xf numFmtId="166" fontId="2" fillId="5" borderId="1" pivotButton="0" quotePrefix="0" xfId="0"/>
    <xf numFmtId="165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167" fontId="0" fillId="3" borderId="1" applyAlignment="1" pivotButton="0" quotePrefix="0" xfId="0">
      <alignment horizontal="center" vertical="center"/>
    </xf>
    <xf numFmtId="167" fontId="0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  <bgColor rgb="00DCFCE7"/>
        </patternFill>
      </fill>
    </dxf>
    <dxf>
      <font>
        <b val="1"/>
        <color rgb="00991B1B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Lucro Total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'Dashboard'!$A$14:$A$18</f>
            </numRef>
          </cat>
          <val>
            <numRef>
              <f>'Dashboard'!$C$14:$C$18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Lucro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 Total por Cidade</a:t>
            </a:r>
          </a:p>
        </rich>
      </tx>
    </title>
    <plotArea>
      <pieChart>
        <varyColors val="1"/>
        <ser>
          <idx val="0"/>
          <order val="0"/>
          <tx>
            <strRef>
              <f>'Dashboard'!G13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'Dashboard'!$F$14:$F$21</f>
            </numRef>
          </cat>
          <val>
            <numRef>
              <f>'Dashboard'!$G$14:$G$21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20" customWidth="1" min="4" max="4"/>
    <col width="12" customWidth="1" min="5" max="5"/>
    <col width="14" customWidth="1" min="6" max="6"/>
    <col width="14" customWidth="1" min="7" max="7"/>
    <col width="16" customWidth="1" min="8" max="8"/>
    <col width="15" customWidth="1" min="9" max="9"/>
    <col width="15" customWidth="1" min="10" max="10"/>
    <col width="12" customWidth="1" min="11" max="11"/>
    <col width="12" customWidth="1" min="12" max="12"/>
  </cols>
  <sheetData>
    <row r="1">
      <c r="A1" s="1" t="inlineStr">
        <is>
          <t>CONTROLE DE VENDAS E LUCROS - 2026</t>
        </is>
      </c>
    </row>
    <row r="2"/>
    <row r="3">
      <c r="A3" s="2" t="inlineStr">
        <is>
          <t>Data</t>
        </is>
      </c>
      <c r="B3" s="2" t="inlineStr">
        <is>
          <t>Vendedor</t>
        </is>
      </c>
      <c r="C3" s="2" t="inlineStr">
        <is>
          <t>Cidade</t>
        </is>
      </c>
      <c r="D3" s="2" t="inlineStr">
        <is>
          <t>Produto</t>
        </is>
      </c>
      <c r="E3" s="2" t="inlineStr">
        <is>
          <t>Quantidade</t>
        </is>
      </c>
      <c r="F3" s="2" t="inlineStr">
        <is>
          <t>Preço Unit.</t>
        </is>
      </c>
      <c r="G3" s="2" t="inlineStr">
        <is>
          <t>Custo Unit.</t>
        </is>
      </c>
      <c r="H3" s="2" t="inlineStr">
        <is>
          <t>Receita Total</t>
        </is>
      </c>
      <c r="I3" s="2" t="inlineStr">
        <is>
          <t>Custo Total</t>
        </is>
      </c>
      <c r="J3" s="2" t="inlineStr">
        <is>
          <t>Lucro</t>
        </is>
      </c>
      <c r="K3" s="2" t="inlineStr">
        <is>
          <t>Margem %</t>
        </is>
      </c>
      <c r="L3" s="2" t="inlineStr">
        <is>
          <t>Status</t>
        </is>
      </c>
    </row>
    <row r="4">
      <c r="A4" s="38" t="n">
        <v>46027</v>
      </c>
      <c r="B4" s="4" t="inlineStr">
        <is>
          <t>João Silva</t>
        </is>
      </c>
      <c r="C4" s="4" t="inlineStr">
        <is>
          <t>São Paulo</t>
        </is>
      </c>
      <c r="D4" s="4" t="inlineStr">
        <is>
          <t>Notebook Pro</t>
        </is>
      </c>
      <c r="E4" s="5" t="n">
        <v>5</v>
      </c>
      <c r="F4" s="39" t="n">
        <v>3800</v>
      </c>
      <c r="G4" s="39" t="n">
        <v>2600</v>
      </c>
      <c r="H4" s="40">
        <f>E4*F4</f>
        <v/>
      </c>
      <c r="I4" s="40">
        <f>E4*G4</f>
        <v/>
      </c>
      <c r="J4" s="40">
        <f>H4-I4</f>
        <v/>
      </c>
      <c r="K4" s="41">
        <f>IFERROR(J4/H4,0)</f>
        <v/>
      </c>
      <c r="L4" s="5">
        <f>IF(K4&gt;=0.3,"Ótimo",IF(K4&gt;=0.15,"Bom","Baixo"))</f>
        <v/>
      </c>
    </row>
    <row r="5">
      <c r="A5" s="42" t="n">
        <v>46034</v>
      </c>
      <c r="B5" s="10" t="inlineStr">
        <is>
          <t>Maria Oliveira</t>
        </is>
      </c>
      <c r="C5" s="10" t="inlineStr">
        <is>
          <t>Rio de Janeiro</t>
        </is>
      </c>
      <c r="D5" s="10" t="inlineStr">
        <is>
          <t>Mouse Sem Fio</t>
        </is>
      </c>
      <c r="E5" s="11" t="n">
        <v>40</v>
      </c>
      <c r="F5" s="43" t="n">
        <v>55</v>
      </c>
      <c r="G5" s="43" t="n">
        <v>28</v>
      </c>
      <c r="H5" s="40">
        <f>E5*F5</f>
        <v/>
      </c>
      <c r="I5" s="40">
        <f>E5*G5</f>
        <v/>
      </c>
      <c r="J5" s="40">
        <f>H5-I5</f>
        <v/>
      </c>
      <c r="K5" s="41">
        <f>IFERROR(J5/H5,0)</f>
        <v/>
      </c>
      <c r="L5" s="11">
        <f>IF(K5&gt;=0.3,"Ótimo",IF(K5&gt;=0.15,"Bom","Baixo"))</f>
        <v/>
      </c>
    </row>
    <row r="6">
      <c r="A6" s="38" t="n">
        <v>46056</v>
      </c>
      <c r="B6" s="4" t="inlineStr">
        <is>
          <t>Pedro Santos</t>
        </is>
      </c>
      <c r="C6" s="4" t="inlineStr">
        <is>
          <t>Belo Horizonte</t>
        </is>
      </c>
      <c r="D6" s="4" t="inlineStr">
        <is>
          <t>Teclado Mecânico</t>
        </is>
      </c>
      <c r="E6" s="5" t="n">
        <v>25</v>
      </c>
      <c r="F6" s="39" t="n">
        <v>180</v>
      </c>
      <c r="G6" s="39" t="n">
        <v>95</v>
      </c>
      <c r="H6" s="40">
        <f>E6*F6</f>
        <v/>
      </c>
      <c r="I6" s="40">
        <f>E6*G6</f>
        <v/>
      </c>
      <c r="J6" s="40">
        <f>H6-I6</f>
        <v/>
      </c>
      <c r="K6" s="41">
        <f>IFERROR(J6/H6,0)</f>
        <v/>
      </c>
      <c r="L6" s="5">
        <f>IF(K6&gt;=0.3,"Ótimo",IF(K6&gt;=0.15,"Bom","Baixo"))</f>
        <v/>
      </c>
    </row>
    <row r="7">
      <c r="A7" s="42" t="n">
        <v>46071</v>
      </c>
      <c r="B7" s="10" t="inlineStr">
        <is>
          <t>Ana Souza</t>
        </is>
      </c>
      <c r="C7" s="10" t="inlineStr">
        <is>
          <t>Curitiba</t>
        </is>
      </c>
      <c r="D7" s="10" t="inlineStr">
        <is>
          <t>Monitor 24pol</t>
        </is>
      </c>
      <c r="E7" s="11" t="n">
        <v>12</v>
      </c>
      <c r="F7" s="43" t="n">
        <v>690</v>
      </c>
      <c r="G7" s="43" t="n">
        <v>480</v>
      </c>
      <c r="H7" s="40">
        <f>E7*F7</f>
        <v/>
      </c>
      <c r="I7" s="40">
        <f>E7*G7</f>
        <v/>
      </c>
      <c r="J7" s="40">
        <f>H7-I7</f>
        <v/>
      </c>
      <c r="K7" s="41">
        <f>IFERROR(J7/H7,0)</f>
        <v/>
      </c>
      <c r="L7" s="11">
        <f>IF(K7&gt;=0.3,"Ótimo",IF(K7&gt;=0.15,"Bom","Baixo"))</f>
        <v/>
      </c>
    </row>
    <row r="8">
      <c r="A8" s="38" t="n">
        <v>46088</v>
      </c>
      <c r="B8" s="4" t="inlineStr">
        <is>
          <t>Carlos Pereira</t>
        </is>
      </c>
      <c r="C8" s="4" t="inlineStr">
        <is>
          <t>Porto Alegre</t>
        </is>
      </c>
      <c r="D8" s="4" t="inlineStr">
        <is>
          <t>Notebook Pro</t>
        </is>
      </c>
      <c r="E8" s="5" t="n">
        <v>8</v>
      </c>
      <c r="F8" s="39" t="n">
        <v>3800</v>
      </c>
      <c r="G8" s="39" t="n">
        <v>2600</v>
      </c>
      <c r="H8" s="40">
        <f>E8*F8</f>
        <v/>
      </c>
      <c r="I8" s="40">
        <f>E8*G8</f>
        <v/>
      </c>
      <c r="J8" s="40">
        <f>H8-I8</f>
        <v/>
      </c>
      <c r="K8" s="41">
        <f>IFERROR(J8/H8,0)</f>
        <v/>
      </c>
      <c r="L8" s="5">
        <f>IF(K8&gt;=0.3,"Ótimo",IF(K8&gt;=0.15,"Bom","Baixo"))</f>
        <v/>
      </c>
    </row>
    <row r="9">
      <c r="A9" s="42" t="n">
        <v>46103</v>
      </c>
      <c r="B9" s="10" t="inlineStr">
        <is>
          <t>Juliana Costa</t>
        </is>
      </c>
      <c r="C9" s="10" t="inlineStr">
        <is>
          <t>Salvador</t>
        </is>
      </c>
      <c r="D9" s="10" t="inlineStr">
        <is>
          <t>Cadeira Gamer</t>
        </is>
      </c>
      <c r="E9" s="11" t="n">
        <v>10</v>
      </c>
      <c r="F9" s="43" t="n">
        <v>950</v>
      </c>
      <c r="G9" s="43" t="n">
        <v>610</v>
      </c>
      <c r="H9" s="40">
        <f>E9*F9</f>
        <v/>
      </c>
      <c r="I9" s="40">
        <f>E9*G9</f>
        <v/>
      </c>
      <c r="J9" s="40">
        <f>H9-I9</f>
        <v/>
      </c>
      <c r="K9" s="41">
        <f>IFERROR(J9/H9,0)</f>
        <v/>
      </c>
      <c r="L9" s="11">
        <f>IF(K9&gt;=0.3,"Ótimo",IF(K9&gt;=0.15,"Bom","Baixo"))</f>
        <v/>
      </c>
    </row>
    <row r="10">
      <c r="A10" s="38" t="n">
        <v>46121</v>
      </c>
      <c r="B10" s="4" t="inlineStr">
        <is>
          <t>Rafael Almeida</t>
        </is>
      </c>
      <c r="C10" s="4" t="inlineStr">
        <is>
          <t>Recife</t>
        </is>
      </c>
      <c r="D10" s="4" t="inlineStr">
        <is>
          <t>Mouse Sem Fio</t>
        </is>
      </c>
      <c r="E10" s="5" t="n">
        <v>60</v>
      </c>
      <c r="F10" s="39" t="n">
        <v>55</v>
      </c>
      <c r="G10" s="39" t="n">
        <v>28</v>
      </c>
      <c r="H10" s="40">
        <f>E10*F10</f>
        <v/>
      </c>
      <c r="I10" s="40">
        <f>E10*G10</f>
        <v/>
      </c>
      <c r="J10" s="40">
        <f>H10-I10</f>
        <v/>
      </c>
      <c r="K10" s="41">
        <f>IFERROR(J10/H10,0)</f>
        <v/>
      </c>
      <c r="L10" s="5">
        <f>IF(K10&gt;=0.3,"Ótimo",IF(K10&gt;=0.15,"Bom","Baixo"))</f>
        <v/>
      </c>
    </row>
    <row r="11">
      <c r="A11" s="42" t="n">
        <v>46137</v>
      </c>
      <c r="B11" s="10" t="inlineStr">
        <is>
          <t>Camila Ferreira</t>
        </is>
      </c>
      <c r="C11" s="10" t="inlineStr">
        <is>
          <t>Fortaleza</t>
        </is>
      </c>
      <c r="D11" s="10" t="inlineStr">
        <is>
          <t>Monitor 24pol</t>
        </is>
      </c>
      <c r="E11" s="11" t="n">
        <v>15</v>
      </c>
      <c r="F11" s="43" t="n">
        <v>690</v>
      </c>
      <c r="G11" s="43" t="n">
        <v>480</v>
      </c>
      <c r="H11" s="40">
        <f>E11*F11</f>
        <v/>
      </c>
      <c r="I11" s="40">
        <f>E11*G11</f>
        <v/>
      </c>
      <c r="J11" s="40">
        <f>H11-I11</f>
        <v/>
      </c>
      <c r="K11" s="41">
        <f>IFERROR(J11/H11,0)</f>
        <v/>
      </c>
      <c r="L11" s="11">
        <f>IF(K11&gt;=0.3,"Ótimo",IF(K11&gt;=0.15,"Bom","Baixo"))</f>
        <v/>
      </c>
    </row>
    <row r="12">
      <c r="A12" s="38" t="n">
        <v>46156</v>
      </c>
      <c r="B12" s="4" t="inlineStr">
        <is>
          <t>João Silva</t>
        </is>
      </c>
      <c r="C12" s="4" t="inlineStr">
        <is>
          <t>São Paulo</t>
        </is>
      </c>
      <c r="D12" s="4" t="inlineStr">
        <is>
          <t>Teclado Mecânico</t>
        </is>
      </c>
      <c r="E12" s="5" t="n">
        <v>30</v>
      </c>
      <c r="F12" s="39" t="n">
        <v>180</v>
      </c>
      <c r="G12" s="39" t="n">
        <v>95</v>
      </c>
      <c r="H12" s="40">
        <f>E12*F12</f>
        <v/>
      </c>
      <c r="I12" s="40">
        <f>E12*G12</f>
        <v/>
      </c>
      <c r="J12" s="40">
        <f>H12-I12</f>
        <v/>
      </c>
      <c r="K12" s="41">
        <f>IFERROR(J12/H12,0)</f>
        <v/>
      </c>
      <c r="L12" s="5">
        <f>IF(K12&gt;=0.3,"Ótimo",IF(K12&gt;=0.15,"Bom","Baixo"))</f>
        <v/>
      </c>
    </row>
    <row r="13">
      <c r="A13" s="42" t="n">
        <v>46172</v>
      </c>
      <c r="B13" s="10" t="inlineStr">
        <is>
          <t>Maria Oliveira</t>
        </is>
      </c>
      <c r="C13" s="10" t="inlineStr">
        <is>
          <t>Rio de Janeiro</t>
        </is>
      </c>
      <c r="D13" s="10" t="inlineStr">
        <is>
          <t>Cadeira Gamer</t>
        </is>
      </c>
      <c r="E13" s="11" t="n">
        <v>7</v>
      </c>
      <c r="F13" s="43" t="n">
        <v>950</v>
      </c>
      <c r="G13" s="43" t="n">
        <v>610</v>
      </c>
      <c r="H13" s="40">
        <f>E13*F13</f>
        <v/>
      </c>
      <c r="I13" s="40">
        <f>E13*G13</f>
        <v/>
      </c>
      <c r="J13" s="40">
        <f>H13-I13</f>
        <v/>
      </c>
      <c r="K13" s="41">
        <f>IFERROR(J13/H13,0)</f>
        <v/>
      </c>
      <c r="L13" s="11">
        <f>IF(K13&gt;=0.3,"Ótimo",IF(K13&gt;=0.15,"Bom","Baixo"))</f>
        <v/>
      </c>
    </row>
    <row r="14">
      <c r="A14" s="13" t="inlineStr">
        <is>
          <t>TOTAL / MÉDIA</t>
        </is>
      </c>
      <c r="B14" s="21" t="n"/>
      <c r="C14" s="21" t="n"/>
      <c r="D14" s="22" t="n"/>
      <c r="E14" s="44">
        <f>SUM(E4:E13)</f>
        <v/>
      </c>
      <c r="F14" s="14" t="n"/>
      <c r="G14" s="14" t="n"/>
      <c r="H14" s="45">
        <f>SUM(H4:H13)</f>
        <v/>
      </c>
      <c r="I14" s="45">
        <f>SUM(I4:I13)</f>
        <v/>
      </c>
      <c r="J14" s="45">
        <f>SUM(J4:J13)</f>
        <v/>
      </c>
      <c r="K14" s="46">
        <f>IFERROR(J14/H14,0)</f>
        <v/>
      </c>
      <c r="L14" s="14" t="n"/>
    </row>
    <row r="15"/>
    <row r="16">
      <c r="A16" s="18" t="inlineStr">
        <is>
          <t>ANÁLISE POR VENDEDOR</t>
        </is>
      </c>
      <c r="B16" s="21" t="n"/>
      <c r="C16" s="21" t="n"/>
      <c r="D16" s="22" t="n"/>
    </row>
    <row r="17">
      <c r="A17" s="13" t="inlineStr">
        <is>
          <t>Vendedor</t>
        </is>
      </c>
      <c r="B17" s="13" t="inlineStr">
        <is>
          <t>Qtde. Vendas</t>
        </is>
      </c>
      <c r="C17" s="13" t="inlineStr">
        <is>
          <t>Lucro Total</t>
        </is>
      </c>
    </row>
    <row r="18">
      <c r="A18" s="5" t="inlineStr">
        <is>
          <t>João Silva</t>
        </is>
      </c>
      <c r="B18" s="5">
        <f>COUNTIF(B4:B13,A18)</f>
        <v/>
      </c>
      <c r="C18" s="39">
        <f>SUMIF(B4:B13,A18,J4:J13)</f>
        <v/>
      </c>
    </row>
    <row r="19">
      <c r="A19" s="11" t="inlineStr">
        <is>
          <t>Maria Oliveira</t>
        </is>
      </c>
      <c r="B19" s="11">
        <f>COUNTIF(B4:B13,A19)</f>
        <v/>
      </c>
      <c r="C19" s="43">
        <f>SUMIF(B4:B13,A19,J4:J13)</f>
        <v/>
      </c>
    </row>
    <row r="20">
      <c r="A20" s="5" t="inlineStr">
        <is>
          <t>Pedro Santos</t>
        </is>
      </c>
      <c r="B20" s="5">
        <f>COUNTIF(B4:B13,A20)</f>
        <v/>
      </c>
      <c r="C20" s="39">
        <f>SUMIF(B4:B13,A20,J4:J13)</f>
        <v/>
      </c>
    </row>
    <row r="21">
      <c r="A21" s="11" t="inlineStr">
        <is>
          <t>Ana Souza</t>
        </is>
      </c>
      <c r="B21" s="11">
        <f>COUNTIF(B4:B13,A21)</f>
        <v/>
      </c>
      <c r="C21" s="43">
        <f>SUMIF(B4:B13,A21,J4:J13)</f>
        <v/>
      </c>
    </row>
    <row r="22">
      <c r="A22" s="5" t="inlineStr">
        <is>
          <t>Carlos Pereira</t>
        </is>
      </c>
      <c r="B22" s="5">
        <f>COUNTIF(B4:B13,A22)</f>
        <v/>
      </c>
      <c r="C22" s="39">
        <f>SUMIF(B4:B13,A22,J4:J13)</f>
        <v/>
      </c>
    </row>
    <row r="23">
      <c r="A23" s="11" t="inlineStr">
        <is>
          <t>Juliana Costa</t>
        </is>
      </c>
      <c r="B23" s="11">
        <f>COUNTIF(B4:B13,A23)</f>
        <v/>
      </c>
      <c r="C23" s="43">
        <f>SUMIF(B4:B13,A23,J4:J13)</f>
        <v/>
      </c>
    </row>
    <row r="24">
      <c r="A24" s="5" t="inlineStr">
        <is>
          <t>Rafael Almeida</t>
        </is>
      </c>
      <c r="B24" s="5">
        <f>COUNTIF(B4:B13,A24)</f>
        <v/>
      </c>
      <c r="C24" s="39">
        <f>SUMIF(B4:B13,A24,J4:J13)</f>
        <v/>
      </c>
    </row>
    <row r="25">
      <c r="A25" s="11" t="inlineStr">
        <is>
          <t>Camila Ferreira</t>
        </is>
      </c>
      <c r="B25" s="11">
        <f>COUNTIF(B4:B13,A25)</f>
        <v/>
      </c>
      <c r="C25" s="43">
        <f>SUMIF(B4:B13,A25,J4:J13)</f>
        <v/>
      </c>
    </row>
  </sheetData>
  <mergeCells count="3">
    <mergeCell ref="A1:L1"/>
    <mergeCell ref="A14:D14"/>
    <mergeCell ref="A16:D16"/>
  </mergeCells>
  <conditionalFormatting sqref="K4:K13">
    <cfRule type="expression" priority="1" dxfId="0">
      <formula>K4&gt;=0.3</formula>
    </cfRule>
    <cfRule type="expression" priority="2" dxfId="1">
      <formula>K4&lt;0.15</formula>
    </cfRule>
  </conditionalFormatting>
  <dataValidations count="1">
    <dataValidation sqref="L4:L13" showErrorMessage="1" showInputMessage="1" allowBlank="1" type="list">
      <formula1>"Ótimo,Bom,Baixo"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6" customWidth="1" min="4" max="4"/>
    <col width="4" customWidth="1" min="5" max="5"/>
    <col width="18" customWidth="1" min="6" max="6"/>
    <col width="18" customWidth="1" min="7" max="7"/>
  </cols>
  <sheetData>
    <row r="1">
      <c r="A1" s="1" t="inlineStr">
        <is>
          <t>DASHBOARD DE VENDAS E LUCROS</t>
        </is>
      </c>
    </row>
    <row r="2"/>
    <row r="3">
      <c r="A3" s="18" t="inlineStr">
        <is>
          <t>INDICADORES-CHAVE</t>
        </is>
      </c>
      <c r="B3" s="21" t="n"/>
      <c r="C3" s="21" t="n"/>
      <c r="D3" s="22" t="n"/>
    </row>
    <row r="4">
      <c r="A4" s="20" t="inlineStr">
        <is>
          <t>Receita Total</t>
        </is>
      </c>
      <c r="B4" s="21" t="n"/>
      <c r="C4" s="22" t="n"/>
      <c r="D4" s="47">
        <f>Vendas!H14</f>
        <v/>
      </c>
    </row>
    <row r="5">
      <c r="A5" s="24" t="inlineStr">
        <is>
          <t>Custo Total</t>
        </is>
      </c>
      <c r="B5" s="21" t="n"/>
      <c r="C5" s="22" t="n"/>
      <c r="D5" s="48">
        <f>Vendas!I14</f>
        <v/>
      </c>
    </row>
    <row r="6">
      <c r="A6" s="20" t="inlineStr">
        <is>
          <t>Lucro Total</t>
        </is>
      </c>
      <c r="B6" s="21" t="n"/>
      <c r="C6" s="22" t="n"/>
      <c r="D6" s="49">
        <f>Vendas!J14</f>
        <v/>
      </c>
    </row>
    <row r="7">
      <c r="A7" s="24" t="inlineStr">
        <is>
          <t>Margem Média</t>
        </is>
      </c>
      <c r="B7" s="21" t="n"/>
      <c r="C7" s="22" t="n"/>
      <c r="D7" s="50">
        <f>Vendas!K14</f>
        <v/>
      </c>
    </row>
    <row r="8">
      <c r="A8" s="20" t="inlineStr">
        <is>
          <t>Ticket Médio (Lucro)</t>
        </is>
      </c>
      <c r="B8" s="21" t="n"/>
      <c r="C8" s="22" t="n"/>
      <c r="D8" s="49">
        <f>IFERROR(Vendas!J14/COUNTA(Vendas!B4:B13),0)</f>
        <v/>
      </c>
    </row>
    <row r="9">
      <c r="A9" s="24" t="inlineStr">
        <is>
          <t>Melhor Vendedor (Lucro)</t>
        </is>
      </c>
      <c r="B9" s="21" t="n"/>
      <c r="C9" s="22" t="n"/>
      <c r="D9" s="28">
        <f>INDEX(Vendas!A18:A25,MATCH(MAX(Vendas!C18:C25),Vendas!C18:C25,0))</f>
        <v/>
      </c>
    </row>
    <row r="10"/>
    <row r="11"/>
    <row r="12">
      <c r="A12" s="18" t="inlineStr">
        <is>
          <t>RESUMO POR PRODUTO</t>
        </is>
      </c>
      <c r="B12" s="21" t="n"/>
      <c r="C12" s="21" t="n"/>
      <c r="D12" s="22" t="n"/>
      <c r="F12" s="18" t="inlineStr">
        <is>
          <t>RESUMO POR CIDADE</t>
        </is>
      </c>
      <c r="G12" s="22" t="n"/>
    </row>
    <row r="13">
      <c r="A13" s="13" t="inlineStr">
        <is>
          <t>Produto</t>
        </is>
      </c>
      <c r="B13" s="13" t="inlineStr">
        <is>
          <t>Receita Total</t>
        </is>
      </c>
      <c r="C13" s="13" t="inlineStr">
        <is>
          <t>Lucro Total</t>
        </is>
      </c>
      <c r="D13" s="13" t="inlineStr">
        <is>
          <t>Qtde Vendida</t>
        </is>
      </c>
      <c r="F13" s="13" t="inlineStr">
        <is>
          <t>Cidade</t>
        </is>
      </c>
      <c r="G13" s="13" t="inlineStr">
        <is>
          <t>Receita Total</t>
        </is>
      </c>
    </row>
    <row r="14">
      <c r="A14" s="5" t="inlineStr">
        <is>
          <t>Notebook Pro</t>
        </is>
      </c>
      <c r="B14" s="39">
        <f>SUMIF(Vendas!D4:D13,A14,Vendas!H4:H13)</f>
        <v/>
      </c>
      <c r="C14" s="39">
        <f>SUMIF(Vendas!D4:D13,A14,Vendas!J4:J13)</f>
        <v/>
      </c>
      <c r="D14" s="51">
        <f>SUMIF(Vendas!D4:D13,A14,Vendas!E4:E13)</f>
        <v/>
      </c>
      <c r="F14" s="5" t="inlineStr">
        <is>
          <t>São Paulo</t>
        </is>
      </c>
      <c r="G14" s="39">
        <f>SUMIF(Vendas!C4:C13,F14,Vendas!H4:H13)</f>
        <v/>
      </c>
    </row>
    <row r="15">
      <c r="A15" s="11" t="inlineStr">
        <is>
          <t>Mouse Sem Fio</t>
        </is>
      </c>
      <c r="B15" s="43">
        <f>SUMIF(Vendas!D4:D13,A15,Vendas!H4:H13)</f>
        <v/>
      </c>
      <c r="C15" s="43">
        <f>SUMIF(Vendas!D4:D13,A15,Vendas!J4:J13)</f>
        <v/>
      </c>
      <c r="D15" s="52">
        <f>SUMIF(Vendas!D4:D13,A15,Vendas!E4:E13)</f>
        <v/>
      </c>
      <c r="F15" s="11" t="inlineStr">
        <is>
          <t>Rio de Janeiro</t>
        </is>
      </c>
      <c r="G15" s="43">
        <f>SUMIF(Vendas!C4:C13,F15,Vendas!H4:H13)</f>
        <v/>
      </c>
    </row>
    <row r="16">
      <c r="A16" s="5" t="inlineStr">
        <is>
          <t>Teclado Mecânico</t>
        </is>
      </c>
      <c r="B16" s="39">
        <f>SUMIF(Vendas!D4:D13,A16,Vendas!H4:H13)</f>
        <v/>
      </c>
      <c r="C16" s="39">
        <f>SUMIF(Vendas!D4:D13,A16,Vendas!J4:J13)</f>
        <v/>
      </c>
      <c r="D16" s="51">
        <f>SUMIF(Vendas!D4:D13,A16,Vendas!E4:E13)</f>
        <v/>
      </c>
      <c r="F16" s="5" t="inlineStr">
        <is>
          <t>Belo Horizonte</t>
        </is>
      </c>
      <c r="G16" s="39">
        <f>SUMIF(Vendas!C4:C13,F16,Vendas!H4:H13)</f>
        <v/>
      </c>
    </row>
    <row r="17">
      <c r="A17" s="11" t="inlineStr">
        <is>
          <t>Monitor 24pol</t>
        </is>
      </c>
      <c r="B17" s="43">
        <f>SUMIF(Vendas!D4:D13,A17,Vendas!H4:H13)</f>
        <v/>
      </c>
      <c r="C17" s="43">
        <f>SUMIF(Vendas!D4:D13,A17,Vendas!J4:J13)</f>
        <v/>
      </c>
      <c r="D17" s="52">
        <f>SUMIF(Vendas!D4:D13,A17,Vendas!E4:E13)</f>
        <v/>
      </c>
      <c r="F17" s="11" t="inlineStr">
        <is>
          <t>Curitiba</t>
        </is>
      </c>
      <c r="G17" s="43">
        <f>SUMIF(Vendas!C4:C13,F17,Vendas!H4:H13)</f>
        <v/>
      </c>
    </row>
    <row r="18">
      <c r="A18" s="5" t="inlineStr">
        <is>
          <t>Cadeira Gamer</t>
        </is>
      </c>
      <c r="B18" s="39">
        <f>SUMIF(Vendas!D4:D13,A18,Vendas!H4:H13)</f>
        <v/>
      </c>
      <c r="C18" s="39">
        <f>SUMIF(Vendas!D4:D13,A18,Vendas!J4:J13)</f>
        <v/>
      </c>
      <c r="D18" s="51">
        <f>SUMIF(Vendas!D4:D13,A18,Vendas!E4:E13)</f>
        <v/>
      </c>
      <c r="F18" s="5" t="inlineStr">
        <is>
          <t>Porto Alegre</t>
        </is>
      </c>
      <c r="G18" s="39">
        <f>SUMIF(Vendas!C4:C13,F18,Vendas!H4:H13)</f>
        <v/>
      </c>
    </row>
    <row r="19">
      <c r="F19" s="11" t="inlineStr">
        <is>
          <t>Salvador</t>
        </is>
      </c>
      <c r="G19" s="43">
        <f>SUMIF(Vendas!C4:C13,F19,Vendas!H4:H13)</f>
        <v/>
      </c>
    </row>
    <row r="20">
      <c r="F20" s="5" t="inlineStr">
        <is>
          <t>Recife</t>
        </is>
      </c>
      <c r="G20" s="39">
        <f>SUMIF(Vendas!C4:C13,F20,Vendas!H4:H13)</f>
        <v/>
      </c>
    </row>
    <row r="21">
      <c r="F21" s="11" t="inlineStr">
        <is>
          <t>Fortaleza</t>
        </is>
      </c>
      <c r="G21" s="43">
        <f>SUMIF(Vendas!C4:C13,F21,Vendas!H4:H13)</f>
        <v/>
      </c>
    </row>
  </sheetData>
  <mergeCells count="10">
    <mergeCell ref="A1:H1"/>
    <mergeCell ref="A3:D3"/>
    <mergeCell ref="A4:C4"/>
    <mergeCell ref="A5:C5"/>
    <mergeCell ref="A6:C6"/>
    <mergeCell ref="A7:C7"/>
    <mergeCell ref="A8:C8"/>
    <mergeCell ref="A9:C9"/>
    <mergeCell ref="A12:D12"/>
    <mergeCell ref="F12:G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GUIA DE USO DA PLANILHA</t>
        </is>
      </c>
    </row>
    <row r="2"/>
    <row r="3">
      <c r="A3" s="2" t="inlineStr">
        <is>
          <t>Item</t>
        </is>
      </c>
      <c r="B3" s="2" t="inlineStr">
        <is>
          <t>Descrição</t>
        </is>
      </c>
      <c r="C3" s="21" t="n"/>
      <c r="D3" s="22" t="n"/>
    </row>
    <row r="4" ht="30" customHeight="1">
      <c r="A4" s="32" t="inlineStr">
        <is>
          <t>Aba Vendas</t>
        </is>
      </c>
      <c r="B4" s="33" t="inlineStr">
        <is>
          <t>Contém o registro detalhado de todas as vendas realizadas, com data, vendedor, cidade, produto, quantidade, preço e custo unitários.</t>
        </is>
      </c>
      <c r="C4" s="21" t="n"/>
      <c r="D4" s="22" t="n"/>
    </row>
    <row r="5" ht="30" customHeight="1">
      <c r="A5" s="35" t="inlineStr">
        <is>
          <t>Colunas calculadas</t>
        </is>
      </c>
      <c r="B5" s="36" t="inlineStr">
        <is>
          <t>Receita Total, Custo Total, Lucro e Margem % são calculados automaticamente por fórmulas. Não altere essas colunas manualmente.</t>
        </is>
      </c>
      <c r="C5" s="21" t="n"/>
      <c r="D5" s="22" t="n"/>
    </row>
    <row r="6" ht="30" customHeight="1">
      <c r="A6" s="32" t="inlineStr">
        <is>
          <t>Coluna Status</t>
        </is>
      </c>
      <c r="B6" s="33" t="inlineStr">
        <is>
          <t>Classifica cada venda em Ótimo (margem &gt;= 30%), Bom (margem &gt;= 15%) ou Baixo, usando a fórmula IF.</t>
        </is>
      </c>
      <c r="C6" s="21" t="n"/>
      <c r="D6" s="22" t="n"/>
    </row>
    <row r="7" ht="30" customHeight="1">
      <c r="A7" s="35" t="inlineStr">
        <is>
          <t>Análise por Vendedor</t>
        </is>
      </c>
      <c r="B7" s="36" t="inlineStr">
        <is>
          <t>Tabela auxiliar na aba Vendas que soma o lucro e conta as vendas de cada vendedor com SUMIF e COUNTIF.</t>
        </is>
      </c>
      <c r="C7" s="21" t="n"/>
      <c r="D7" s="22" t="n"/>
    </row>
    <row r="8" ht="30" customHeight="1">
      <c r="A8" s="32" t="inlineStr">
        <is>
          <t>Aba Dashboard</t>
        </is>
      </c>
      <c r="B8" s="33" t="inlineStr">
        <is>
          <t>Exibe os indicadores-chave (KPIs), resumo por produto e por cidade, além de gráficos de barras e pizza.</t>
        </is>
      </c>
      <c r="C8" s="21" t="n"/>
      <c r="D8" s="22" t="n"/>
    </row>
    <row r="9" ht="30" customHeight="1">
      <c r="A9" s="35" t="inlineStr">
        <is>
          <t>Indicadores-Chave</t>
        </is>
      </c>
      <c r="B9" s="36" t="inlineStr">
        <is>
          <t>Receita, custo, lucro total, margem média, ticket médio e melhor vendedor são calculados com referências diretas à aba Vendas.</t>
        </is>
      </c>
      <c r="C9" s="21" t="n"/>
      <c r="D9" s="22" t="n"/>
    </row>
    <row r="10" ht="30" customHeight="1">
      <c r="A10" s="32" t="inlineStr">
        <is>
          <t>Gráficos</t>
        </is>
      </c>
      <c r="B10" s="33" t="inlineStr">
        <is>
          <t>O gráfico de barras mostra o lucro total por produto. O gráfico de pizza mostra a distribuição da receita entre as cidades.</t>
        </is>
      </c>
      <c r="C10" s="21" t="n"/>
      <c r="D10" s="22" t="n"/>
    </row>
    <row r="11" ht="30" customHeight="1">
      <c r="A11" s="35" t="inlineStr">
        <is>
          <t>Células editáveis</t>
        </is>
      </c>
      <c r="B11" s="36" t="inlineStr">
        <is>
          <t>Preencha novas vendas na aba Vendas nas linhas seguintes, mantendo o mesmo padrão de fórmulas das linhas existentes.</t>
        </is>
      </c>
      <c r="C11" s="21" t="n"/>
      <c r="D11" s="22" t="n"/>
    </row>
    <row r="12" ht="30" customHeight="1">
      <c r="A12" s="32" t="inlineStr">
        <is>
          <t>Formatação condicional</t>
        </is>
      </c>
      <c r="B12" s="33" t="inlineStr">
        <is>
          <t>A coluna Margem % destaca em verde margens altas (&gt;=30%) e em vermelho margens baixas (&lt;15%).</t>
        </is>
      </c>
      <c r="C12" s="21" t="n"/>
      <c r="D12" s="22" t="n"/>
    </row>
  </sheetData>
  <mergeCells count="11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2026-07-14T10:51:11Z</dcterms:created>
  <dcterms:modified xmlns:dcterms="http://purl.org/dc/terms/" xmlns:xsi="http://www.w3.org/2001/XMLSchema-instance" xsi:type="dcterms:W3CDTF">2026-07-14T10:51:11Z</dcterms:modified>
</cp:coreProperties>
</file>